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ICTOR M OSEJO\2022\"/>
    </mc:Choice>
  </mc:AlternateContent>
  <xr:revisionPtr revIDLastSave="0" documentId="13_ncr:1_{C2865A8B-507C-41FB-A548-89A242E588C6}" xr6:coauthVersionLast="47" xr6:coauthVersionMax="47" xr10:uidLastSave="{00000000-0000-0000-0000-000000000000}"/>
  <bookViews>
    <workbookView xWindow="-120" yWindow="-120" windowWidth="20730" windowHeight="11160" firstSheet="4" activeTab="5" xr2:uid="{4109647A-32CA-47CF-B1EA-3D0B56003DD3}"/>
  </bookViews>
  <sheets>
    <sheet name="Hoja3" sheetId="3" r:id="rId1"/>
    <sheet name="Hoja1" sheetId="1" r:id="rId2"/>
    <sheet name="VENTAS" sheetId="7" r:id="rId3"/>
    <sheet name="TOTALES" sheetId="4" r:id="rId4"/>
    <sheet name="BALANCE GENERAL" sheetId="5" r:id="rId5"/>
    <sheet name="RESULTADOS" sheetId="6" r:id="rId6"/>
    <sheet name="FE" sheetId="8" r:id="rId7"/>
  </sheets>
  <externalReferences>
    <externalReference r:id="rId8"/>
    <externalReference r:id="rId9"/>
    <externalReference r:id="rId10"/>
  </externalReferences>
  <definedNames>
    <definedName name="_xlnm._FilterDatabase" localSheetId="1" hidden="1">Hoja1!$A$1:$J$80</definedName>
  </definedNames>
  <calcPr calcId="191029"/>
  <pivotCaches>
    <pivotCache cacheId="0" r:id="rId11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5" l="1"/>
  <c r="E42" i="5" s="1"/>
  <c r="F29" i="6"/>
  <c r="D22" i="5"/>
  <c r="E17" i="5"/>
  <c r="C8" i="8" s="1"/>
  <c r="D8" i="8" s="1"/>
  <c r="B76" i="8" s="1"/>
  <c r="B79" i="8" s="1"/>
  <c r="D25" i="5"/>
  <c r="C11" i="8" s="1"/>
  <c r="C45" i="8"/>
  <c r="C44" i="8"/>
  <c r="C41" i="8"/>
  <c r="H18" i="8"/>
  <c r="C42" i="8"/>
  <c r="C40" i="8"/>
  <c r="C39" i="8"/>
  <c r="C31" i="8"/>
  <c r="D31" i="8" s="1"/>
  <c r="C28" i="8"/>
  <c r="D28" i="8" s="1"/>
  <c r="C10" i="8"/>
  <c r="C7" i="8"/>
  <c r="C6" i="8"/>
  <c r="D6" i="8" s="1"/>
  <c r="C80" i="8" s="1"/>
  <c r="B56" i="8"/>
  <c r="D30" i="8"/>
  <c r="C29" i="8"/>
  <c r="D29" i="8" s="1"/>
  <c r="H28" i="8"/>
  <c r="D27" i="8"/>
  <c r="D26" i="8"/>
  <c r="D23" i="8"/>
  <c r="D22" i="8"/>
  <c r="D21" i="8"/>
  <c r="D20" i="8"/>
  <c r="C19" i="8"/>
  <c r="C24" i="8" s="1"/>
  <c r="D18" i="8"/>
  <c r="B61" i="8" s="1"/>
  <c r="D14" i="8"/>
  <c r="D13" i="8"/>
  <c r="B70" i="8" s="1"/>
  <c r="D12" i="8"/>
  <c r="C12" i="8"/>
  <c r="D9" i="8"/>
  <c r="H7" i="8"/>
  <c r="H6" i="8"/>
  <c r="D18" i="6"/>
  <c r="D11" i="8" l="1"/>
  <c r="C15" i="8"/>
  <c r="D15" i="8" s="1"/>
  <c r="C49" i="8"/>
  <c r="C51" i="8" s="1"/>
  <c r="B55" i="8" s="1"/>
  <c r="B58" i="8" s="1"/>
  <c r="D10" i="8"/>
  <c r="B69" i="8" s="1"/>
  <c r="B72" i="8" s="1"/>
  <c r="D24" i="8"/>
  <c r="H30" i="8" s="1"/>
  <c r="H8" i="8"/>
  <c r="H10" i="8" s="1"/>
  <c r="H25" i="8" s="1"/>
  <c r="D7" i="8"/>
  <c r="B59" i="8" s="1"/>
  <c r="H13" i="8"/>
  <c r="H15" i="8" s="1"/>
  <c r="D19" i="8"/>
  <c r="H19" i="8" s="1"/>
  <c r="C32" i="8"/>
  <c r="E26" i="5"/>
  <c r="C21" i="6"/>
  <c r="D9" i="4"/>
  <c r="C20" i="6"/>
  <c r="C19" i="6"/>
  <c r="C16" i="6"/>
  <c r="C15" i="6"/>
  <c r="C14" i="6"/>
  <c r="D13" i="6" s="1"/>
  <c r="C9" i="6"/>
  <c r="D10" i="6" s="1"/>
  <c r="B24" i="7"/>
  <c r="F23" i="7"/>
  <c r="E23" i="7"/>
  <c r="C23" i="7"/>
  <c r="D23" i="7" s="1"/>
  <c r="F22" i="7"/>
  <c r="E22" i="7"/>
  <c r="C22" i="7"/>
  <c r="D22" i="7" s="1"/>
  <c r="F21" i="7"/>
  <c r="E21" i="7"/>
  <c r="C21" i="7"/>
  <c r="D21" i="7" s="1"/>
  <c r="F20" i="7"/>
  <c r="E20" i="7"/>
  <c r="C20" i="7"/>
  <c r="D20" i="7" s="1"/>
  <c r="F19" i="7"/>
  <c r="E19" i="7"/>
  <c r="C19" i="7"/>
  <c r="D19" i="7" s="1"/>
  <c r="F18" i="7"/>
  <c r="E18" i="7"/>
  <c r="C18" i="7"/>
  <c r="D18" i="7" s="1"/>
  <c r="F17" i="7"/>
  <c r="E17" i="7"/>
  <c r="C17" i="7"/>
  <c r="D17" i="7" s="1"/>
  <c r="F16" i="7"/>
  <c r="E16" i="7"/>
  <c r="C16" i="7"/>
  <c r="D16" i="7" s="1"/>
  <c r="F15" i="7"/>
  <c r="E15" i="7"/>
  <c r="C15" i="7"/>
  <c r="D15" i="7" s="1"/>
  <c r="F14" i="7"/>
  <c r="E14" i="7"/>
  <c r="C14" i="7"/>
  <c r="D14" i="7" s="1"/>
  <c r="F13" i="7"/>
  <c r="E13" i="7"/>
  <c r="C13" i="7"/>
  <c r="D13" i="7" s="1"/>
  <c r="F12" i="7"/>
  <c r="E12" i="7"/>
  <c r="C12" i="7"/>
  <c r="D12" i="7" s="1"/>
  <c r="F11" i="7"/>
  <c r="E11" i="7"/>
  <c r="C11" i="7"/>
  <c r="D11" i="7" s="1"/>
  <c r="F10" i="7"/>
  <c r="F24" i="7" s="1"/>
  <c r="E10" i="7"/>
  <c r="E24" i="7" s="1"/>
  <c r="C10" i="7"/>
  <c r="C24" i="7" s="1"/>
  <c r="E7" i="7"/>
  <c r="E26" i="7" s="1"/>
  <c r="B7" i="7"/>
  <c r="B26" i="7" s="1"/>
  <c r="F6" i="7"/>
  <c r="E6" i="7"/>
  <c r="C6" i="7"/>
  <c r="D6" i="7" s="1"/>
  <c r="F5" i="7"/>
  <c r="E5" i="7"/>
  <c r="C5" i="7"/>
  <c r="D5" i="7" s="1"/>
  <c r="F4" i="7"/>
  <c r="E4" i="7"/>
  <c r="C4" i="7"/>
  <c r="D4" i="7" s="1"/>
  <c r="F3" i="7"/>
  <c r="E3" i="7"/>
  <c r="C3" i="7"/>
  <c r="D3" i="7" s="1"/>
  <c r="F2" i="7"/>
  <c r="F7" i="7" s="1"/>
  <c r="F26" i="7" s="1"/>
  <c r="E2" i="7"/>
  <c r="C2" i="7"/>
  <c r="C7" i="7" s="1"/>
  <c r="C26" i="7" s="1"/>
  <c r="E34" i="5"/>
  <c r="E11" i="5"/>
  <c r="E18" i="5" s="1"/>
  <c r="E8" i="5"/>
  <c r="H21" i="8" l="1"/>
  <c r="H27" i="8" s="1"/>
  <c r="B62" i="8"/>
  <c r="B65" i="8" s="1"/>
  <c r="D32" i="8"/>
  <c r="F32" i="8"/>
  <c r="C33" i="8"/>
  <c r="D24" i="6"/>
  <c r="D26" i="6"/>
  <c r="E28" i="5"/>
  <c r="D2" i="7"/>
  <c r="D7" i="7" s="1"/>
  <c r="D10" i="7"/>
  <c r="D24" i="7" s="1"/>
  <c r="D29" i="6"/>
  <c r="D33" i="6" s="1"/>
  <c r="D41" i="5" s="1"/>
  <c r="E44" i="5" s="1"/>
  <c r="H32" i="8" l="1"/>
  <c r="C65" i="8" s="1"/>
  <c r="D65" i="8" s="1"/>
  <c r="B80" i="8"/>
  <c r="D80" i="8" s="1"/>
  <c r="E45" i="5"/>
  <c r="D26" i="7"/>
  <c r="D3" i="4" l="1"/>
  <c r="D4" i="4"/>
  <c r="D5" i="4"/>
  <c r="D6" i="4"/>
  <c r="D7" i="4"/>
  <c r="D8" i="4"/>
  <c r="D2" i="4"/>
  <c r="G81" i="1"/>
  <c r="H81" i="1"/>
</calcChain>
</file>

<file path=xl/sharedStrings.xml><?xml version="1.0" encoding="utf-8"?>
<sst xmlns="http://schemas.openxmlformats.org/spreadsheetml/2006/main" count="523" uniqueCount="258">
  <si>
    <t>CUENTA</t>
  </si>
  <si>
    <t>COMPROBANTE</t>
  </si>
  <si>
    <t>SERIE_COMPROBANTE</t>
  </si>
  <si>
    <t>RUC_EMISOR</t>
  </si>
  <si>
    <t>RAZON_SOCIAL_EMISOR</t>
  </si>
  <si>
    <t>FECHA_EMISION</t>
  </si>
  <si>
    <t>TOTAL</t>
  </si>
  <si>
    <t>SERVICIOS PUBLICOS</t>
  </si>
  <si>
    <t>Factura</t>
  </si>
  <si>
    <t>001-777-186728599</t>
  </si>
  <si>
    <t>CORPORACION NACIONAL DE TELECOMUNICACIONES CNT EP</t>
  </si>
  <si>
    <t>001-999-012976311</t>
  </si>
  <si>
    <t>Empresa Electrica Regional Norte SA</t>
  </si>
  <si>
    <t>IMPUESTOS Y CONTRIBUCION</t>
  </si>
  <si>
    <t>001-002-000258111</t>
  </si>
  <si>
    <t>Agencia de Regulación y Control de las Telecomunicaciones</t>
  </si>
  <si>
    <t>PUBLICIDAD</t>
  </si>
  <si>
    <t>001-001-000004170</t>
  </si>
  <si>
    <t>CORPORACION COORDINADORA DE MEDIOS COMUNITARIOS POPULARES Y EDUCATIVOS DEL ECUADOR CORAPE</t>
  </si>
  <si>
    <t>001-999-013121657</t>
  </si>
  <si>
    <t>COMISIONES BANCARIAS</t>
  </si>
  <si>
    <t>001-013-003347381</t>
  </si>
  <si>
    <t>COOPERATIVA DE AHORRO Y CRÉDITO 29 DE OCTUBRE LTDA.</t>
  </si>
  <si>
    <t>OTROS GASTOS OPERATIVOS</t>
  </si>
  <si>
    <t>001-785-000052021</t>
  </si>
  <si>
    <t>REPRESENTACIONES ORDONEZ Y NEGRETE S.A. REPORNE</t>
  </si>
  <si>
    <t>001-777-188993072</t>
  </si>
  <si>
    <t>001-999-013239439</t>
  </si>
  <si>
    <t>001-002-000261452</t>
  </si>
  <si>
    <t>001-010-000006966</t>
  </si>
  <si>
    <t>SOCIEDAD DE PRODUCTORES DE FONOGRAMAS SOPROFON</t>
  </si>
  <si>
    <t>001-999-013385194</t>
  </si>
  <si>
    <t>001-777-190691607</t>
  </si>
  <si>
    <t>001-010-000007116</t>
  </si>
  <si>
    <t>001-999-013503017</t>
  </si>
  <si>
    <t>001-002-000264565</t>
  </si>
  <si>
    <t>001-999-013649302</t>
  </si>
  <si>
    <t>001-777-191798354</t>
  </si>
  <si>
    <t>001-010-000007296</t>
  </si>
  <si>
    <t>001-999-013768000</t>
  </si>
  <si>
    <t>001-002-000267835</t>
  </si>
  <si>
    <t>001-001-000004193</t>
  </si>
  <si>
    <t>039-001-174543288</t>
  </si>
  <si>
    <t>BANCO DEL PACIFICO S.A</t>
  </si>
  <si>
    <t>001-999-013913768</t>
  </si>
  <si>
    <t>002-003-000000902</t>
  </si>
  <si>
    <t>TACTICA PUBLICITARIA S.A. TACTISA</t>
  </si>
  <si>
    <t>001-777-193387769</t>
  </si>
  <si>
    <t>001-010-000007479</t>
  </si>
  <si>
    <t>001-002-000270911</t>
  </si>
  <si>
    <t>001-999-014033643</t>
  </si>
  <si>
    <t>041-022-000016314</t>
  </si>
  <si>
    <t>SERVIENTREGA ECUADOR S.A.</t>
  </si>
  <si>
    <t>001-999-014180487</t>
  </si>
  <si>
    <t>001-777-195394937</t>
  </si>
  <si>
    <t>001-010-000007634</t>
  </si>
  <si>
    <t>001-999-014303379</t>
  </si>
  <si>
    <t>001-002-000274099</t>
  </si>
  <si>
    <t>001-999-014451825</t>
  </si>
  <si>
    <t>TRAMITES ADMINISTRATIVOS</t>
  </si>
  <si>
    <t>001-002-000043145</t>
  </si>
  <si>
    <t>GAD DE LA PROVINCIA DEL CARCHI</t>
  </si>
  <si>
    <t>001-777-196932159</t>
  </si>
  <si>
    <t>001-010-000007748</t>
  </si>
  <si>
    <t>001-002-000277140</t>
  </si>
  <si>
    <t>001-999-014529321</t>
  </si>
  <si>
    <t>Empresa Eléctrica Regional Norte S.A.</t>
  </si>
  <si>
    <t>001-999-014726983</t>
  </si>
  <si>
    <t>001-100-000000021</t>
  </si>
  <si>
    <t>JARAMILLO VALDIVIESO JOHANA PATRICIA</t>
  </si>
  <si>
    <t>001-010-000007954</t>
  </si>
  <si>
    <t>001-777-198437950</t>
  </si>
  <si>
    <t>001-999-014847790</t>
  </si>
  <si>
    <t>001-002-000280179</t>
  </si>
  <si>
    <t>SOFTWARE</t>
  </si>
  <si>
    <t>001-002-000002136</t>
  </si>
  <si>
    <t>BIGDATA C.A.</t>
  </si>
  <si>
    <t>001-999-015008564</t>
  </si>
  <si>
    <t>001-004-000018484</t>
  </si>
  <si>
    <t>001-001-000004238</t>
  </si>
  <si>
    <t>001-777-199465961</t>
  </si>
  <si>
    <t>001-010-000008130</t>
  </si>
  <si>
    <t>001-999-015116385</t>
  </si>
  <si>
    <t>001-002-000283261</t>
  </si>
  <si>
    <t>001-999-015277962</t>
  </si>
  <si>
    <t>001-777-200909556</t>
  </si>
  <si>
    <t>001-010-000008300</t>
  </si>
  <si>
    <t>001-999-015389528</t>
  </si>
  <si>
    <t>001-002-000286267</t>
  </si>
  <si>
    <t>001-004-000019708</t>
  </si>
  <si>
    <t>001-999-015557809</t>
  </si>
  <si>
    <t>001-001-000004265</t>
  </si>
  <si>
    <t>001-777-202797549</t>
  </si>
  <si>
    <t>001-010-000008452</t>
  </si>
  <si>
    <t>001-999-015648103</t>
  </si>
  <si>
    <t>001-002-000480100</t>
  </si>
  <si>
    <t>039-001-183388492</t>
  </si>
  <si>
    <t>039-001-183388486</t>
  </si>
  <si>
    <t>001-004-000020718</t>
  </si>
  <si>
    <t>001-999-015831823</t>
  </si>
  <si>
    <t>001-777-203973660</t>
  </si>
  <si>
    <t>001-999-015948900</t>
  </si>
  <si>
    <t>001-010-000008657</t>
  </si>
  <si>
    <t>001-001-000002908</t>
  </si>
  <si>
    <t>MEDITERRANEO COMUNICACION CIA LTDA</t>
  </si>
  <si>
    <t>001-002-000483144</t>
  </si>
  <si>
    <t>001-004-000021334</t>
  </si>
  <si>
    <t>001-004-000021406</t>
  </si>
  <si>
    <t>001-999-016094727</t>
  </si>
  <si>
    <t>Etiquetas de fila</t>
  </si>
  <si>
    <t>Total general</t>
  </si>
  <si>
    <t>BASE 0</t>
  </si>
  <si>
    <t>BAE 12%</t>
  </si>
  <si>
    <t>Suma de BASE 0</t>
  </si>
  <si>
    <t>Suma de BAE 12%</t>
  </si>
  <si>
    <t>COMUNICACIÓN Y CULTURA COMCUL CIA LTDA</t>
  </si>
  <si>
    <t>BALANCE GENERAL</t>
  </si>
  <si>
    <t>ACTIVO</t>
  </si>
  <si>
    <t>ACTIVOS CORRIENTES</t>
  </si>
  <si>
    <t>CAJA BANCOS</t>
  </si>
  <si>
    <t>CUENTAS POR COBRAR</t>
  </si>
  <si>
    <t>Clientes</t>
  </si>
  <si>
    <t>TOTAL ACTIVOS CORRIENTES</t>
  </si>
  <si>
    <t>ACTIVOS FIJOS</t>
  </si>
  <si>
    <t>Equipos de Computo</t>
  </si>
  <si>
    <t>Muebles de Oficina</t>
  </si>
  <si>
    <t>Equipos de Comunicación</t>
  </si>
  <si>
    <t xml:space="preserve">Deterioro de Equipos </t>
  </si>
  <si>
    <t xml:space="preserve">Depreciacion </t>
  </si>
  <si>
    <t>TOTAL ACTIVOS FIJOS</t>
  </si>
  <si>
    <t>TOTAL ACTIVOS</t>
  </si>
  <si>
    <t>PASIVOS</t>
  </si>
  <si>
    <t>Cuenta por Pagar</t>
  </si>
  <si>
    <t>Impuesto  x Pagar</t>
  </si>
  <si>
    <t>IESS POR PAGAR</t>
  </si>
  <si>
    <t>TOTAL PASIVO</t>
  </si>
  <si>
    <t>PATRIMONIO</t>
  </si>
  <si>
    <t>Aporte de Socios</t>
  </si>
  <si>
    <t>Aporte futuras capitalizaciones</t>
  </si>
  <si>
    <t>PERDIDA Acumulada</t>
  </si>
  <si>
    <t>utilidad Acumulada</t>
  </si>
  <si>
    <t>Utilidad del Periodo</t>
  </si>
  <si>
    <t xml:space="preserve">TOTAL PATRIMONIO  </t>
  </si>
  <si>
    <t>TOTAL PATRIMONIO MAS CAPITAL</t>
  </si>
  <si>
    <t>LCD. VICTOR OSEJO</t>
  </si>
  <si>
    <t>ING LORENA GIACOMETTI</t>
  </si>
  <si>
    <t>GERENTE</t>
  </si>
  <si>
    <t>CONTADORA</t>
  </si>
  <si>
    <t>AL 31 DE DICIEMBRE DEL 2022</t>
  </si>
  <si>
    <t>ESTADO DE RESULTADOS</t>
  </si>
  <si>
    <t>INGRESOS</t>
  </si>
  <si>
    <t>INGRESOS OPERATIVOS</t>
  </si>
  <si>
    <t xml:space="preserve">Venta </t>
  </si>
  <si>
    <t>TOTAL INGRESOS</t>
  </si>
  <si>
    <t>COSTOS Y GASTOS</t>
  </si>
  <si>
    <t>REMUNERACIONES</t>
  </si>
  <si>
    <t>GASTOS ADMINISTRATIVOS</t>
  </si>
  <si>
    <t>Depreciacion Equipos</t>
  </si>
  <si>
    <t>TOTAL GASTOS ADMNISTRATIVOS</t>
  </si>
  <si>
    <t xml:space="preserve">TOTAL GASTOS </t>
  </si>
  <si>
    <t>UTILIDAD DEL EJERCICIO</t>
  </si>
  <si>
    <t xml:space="preserve">15% utilidades Trabajadores </t>
  </si>
  <si>
    <t>UTILIDAD NETA</t>
  </si>
  <si>
    <t>BASE</t>
  </si>
  <si>
    <t>RET</t>
  </si>
  <si>
    <t>RET IVA</t>
  </si>
  <si>
    <t>TOTAL VENTAS</t>
  </si>
  <si>
    <t>N</t>
  </si>
  <si>
    <t>RET FUENTE</t>
  </si>
  <si>
    <t xml:space="preserve">RETENCIONES FUENTE </t>
  </si>
  <si>
    <t xml:space="preserve">CREDITO TRIBUTARIO </t>
  </si>
  <si>
    <t>BALANCES GENERALES</t>
  </si>
  <si>
    <t>variacion</t>
  </si>
  <si>
    <t>(Cifras en miles)</t>
  </si>
  <si>
    <t>Al 31 de Diciembre de</t>
  </si>
  <si>
    <t>DINERO COBRADO</t>
  </si>
  <si>
    <t>ACTIVOS:</t>
  </si>
  <si>
    <t>Caja y bancos</t>
  </si>
  <si>
    <t>operación</t>
  </si>
  <si>
    <t>CUENTAS POR COBRAR INICIO</t>
  </si>
  <si>
    <t>Mas VENTAS</t>
  </si>
  <si>
    <t xml:space="preserve">Credito Tributario </t>
  </si>
  <si>
    <t>FINANCIAMIENTO</t>
  </si>
  <si>
    <t>MENOS CUENTAS POR COBRAR FINAL</t>
  </si>
  <si>
    <t>Anticipo Provvedores</t>
  </si>
  <si>
    <t>Maquinaria y equipo</t>
  </si>
  <si>
    <t>inversion</t>
  </si>
  <si>
    <t>Depreciación acumulada</t>
  </si>
  <si>
    <t>Deterioro Propiedad Planta y Equipo</t>
  </si>
  <si>
    <t>DINERO PAGADO</t>
  </si>
  <si>
    <t>Otro activos- Inversiones</t>
  </si>
  <si>
    <t>COSTO</t>
  </si>
  <si>
    <t>Total activo no circulante</t>
  </si>
  <si>
    <t xml:space="preserve"> VARIACION INVENTARIO </t>
  </si>
  <si>
    <t>Total de activos</t>
  </si>
  <si>
    <t xml:space="preserve">COMPRAS </t>
  </si>
  <si>
    <t>PASIVOS:</t>
  </si>
  <si>
    <t xml:space="preserve">RESTAR CUENTAS POR Pagar </t>
  </si>
  <si>
    <t>Creditos bancarios a corto plazo</t>
  </si>
  <si>
    <t>GASTOS DE OPERACIÓN</t>
  </si>
  <si>
    <t>Proveedores</t>
  </si>
  <si>
    <t>Gasto Administracion de ventas</t>
  </si>
  <si>
    <t>Acreedores diversos</t>
  </si>
  <si>
    <t>MENOS ACREEDEROS DIVERSOS</t>
  </si>
  <si>
    <t xml:space="preserve">Impuestos por Pagar </t>
  </si>
  <si>
    <t>15% UTILIDADES A TRABAJADORES</t>
  </si>
  <si>
    <t>Total pasivo a corto plazo</t>
  </si>
  <si>
    <t>Crédito a largo plazo</t>
  </si>
  <si>
    <t>PROVISIONES</t>
  </si>
  <si>
    <t>METODO DIRECTO</t>
  </si>
  <si>
    <t>Total pasivos</t>
  </si>
  <si>
    <t>FLUJO DE OPERACIÓN</t>
  </si>
  <si>
    <t>EFECTIVO RECIBIDO DE CLIENTES</t>
  </si>
  <si>
    <t>Capital social</t>
  </si>
  <si>
    <t>INTERESES RECIBIDOS</t>
  </si>
  <si>
    <t>Aportaciones suplementarias</t>
  </si>
  <si>
    <t>EFECTIVO PAGADOO A PROVEEDORES Y EMPLEADOS</t>
  </si>
  <si>
    <t>Utilidades acumuladas</t>
  </si>
  <si>
    <t xml:space="preserve">INTERESES PAGADOS </t>
  </si>
  <si>
    <t>perdidas acumuladas</t>
  </si>
  <si>
    <t>Credito Tributario</t>
  </si>
  <si>
    <t>Perdida del ejercicio</t>
  </si>
  <si>
    <t>Utilidad</t>
  </si>
  <si>
    <t>Total capital</t>
  </si>
  <si>
    <t>Total pasivo y capital</t>
  </si>
  <si>
    <t>ESTADOS de RESULTADOS</t>
  </si>
  <si>
    <t>Del 1o. de enero el 31 de diciembre</t>
  </si>
  <si>
    <t>Ventas netas</t>
  </si>
  <si>
    <t>Costo de ventas</t>
  </si>
  <si>
    <t>Depreciación</t>
  </si>
  <si>
    <t>Deterioro de Propiedad Planta y Equipo</t>
  </si>
  <si>
    <t>Utilidad Bruta</t>
  </si>
  <si>
    <t>Gastos de administración y ventas</t>
  </si>
  <si>
    <t>Intereses</t>
  </si>
  <si>
    <t>Otros gastos</t>
  </si>
  <si>
    <t>Utilidad antes de I.R.</t>
  </si>
  <si>
    <t>15% UTILIDADES</t>
  </si>
  <si>
    <t>UTILIDAD</t>
  </si>
  <si>
    <t>Utilidad neta</t>
  </si>
  <si>
    <t>MEDOTO DIRECTO</t>
  </si>
  <si>
    <t xml:space="preserve">FLUJO DE OPERACIONES </t>
  </si>
  <si>
    <t>Utilidad  neta</t>
  </si>
  <si>
    <t>depreciacion</t>
  </si>
  <si>
    <t>Deterioro</t>
  </si>
  <si>
    <t xml:space="preserve">GENERACION BRUTA </t>
  </si>
  <si>
    <t>INVENTARIOS</t>
  </si>
  <si>
    <t>Acreedores Diversos</t>
  </si>
  <si>
    <t xml:space="preserve">15% Utilidades Empleados </t>
  </si>
  <si>
    <t>Anticipo Proveedores</t>
  </si>
  <si>
    <t>flujo de operaciones</t>
  </si>
  <si>
    <t>FLUJO DE INVERSIONES</t>
  </si>
  <si>
    <t xml:space="preserve">FLUJO DE INVERSIONES </t>
  </si>
  <si>
    <t>FLUJO DE FINANCIAMIENTO</t>
  </si>
  <si>
    <t>Provisiones</t>
  </si>
  <si>
    <t xml:space="preserve">VARIACION FINANCIAMIENTO </t>
  </si>
  <si>
    <t xml:space="preserve">FLUJO DE EFECTIVO </t>
  </si>
  <si>
    <t xml:space="preserve">OTRAS CUENTAS </t>
  </si>
  <si>
    <t>TOTAL OTRAS CUENTAS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</si>
</sst>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$&quot;\ #,##0.00"/>
    <numFmt numFmtId="165" formatCode="#0.00;\-#0.00"/>
    <numFmt numFmtId="166" formatCode="0.00_ ;\-0.00\ "/>
    <numFmt numFmtId="167" formatCode="0.000"/>
    <numFmt numFmtId="168" formatCode="_ [$$-300A]\ * #,##0.00_ ;_ [$$-300A]\ * \-#,##0.00_ ;_ [$$-300A]\ * &quot;-&quot;??_ ;_ @_ "/>
    <numFmt numFmtId="169" formatCode="_([$$-300A]\ * #,##0.00_);_([$$-300A]\ * \(#,##0.00\);_([$$-300A]\ * &quot;-&quot;??_);_(@_)"/>
    <numFmt numFmtId="170" formatCode="_(&quot;$&quot;\ * #,##0.00_);_(&quot;$&quot;\ * \(#,##0.00\);_(&quot;$&quot;\ 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Baskerville Old Face"/>
      <family val="1"/>
    </font>
    <font>
      <sz val="11"/>
      <color theme="1"/>
      <name val="Baskerville Old Face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sz val="10"/>
      <name val="Helv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67">
    <xf numFmtId="0" fontId="0" fillId="0" borderId="0" xfId="0"/>
    <xf numFmtId="0" fontId="2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3" fillId="0" borderId="0" xfId="0" applyFont="1"/>
    <xf numFmtId="0" fontId="4" fillId="0" borderId="0" xfId="0" applyFont="1"/>
    <xf numFmtId="0" fontId="5" fillId="0" borderId="0" xfId="0" applyFont="1"/>
    <xf numFmtId="164" fontId="5" fillId="0" borderId="0" xfId="0" applyNumberFormat="1" applyFont="1"/>
    <xf numFmtId="164" fontId="0" fillId="0" borderId="0" xfId="0" applyNumberFormat="1"/>
    <xf numFmtId="0" fontId="1" fillId="0" borderId="0" xfId="0" applyFont="1"/>
    <xf numFmtId="164" fontId="6" fillId="0" borderId="0" xfId="0" applyNumberFormat="1" applyFont="1"/>
    <xf numFmtId="164" fontId="2" fillId="0" borderId="0" xfId="0" applyNumberFormat="1" applyFont="1"/>
    <xf numFmtId="165" fontId="0" fillId="0" borderId="0" xfId="0" applyNumberFormat="1" applyAlignment="1">
      <alignment horizontal="right"/>
    </xf>
    <xf numFmtId="165" fontId="0" fillId="0" borderId="1" xfId="0" applyNumberFormat="1" applyBorder="1" applyAlignment="1">
      <alignment horizontal="right"/>
    </xf>
    <xf numFmtId="0" fontId="2" fillId="0" borderId="2" xfId="0" applyFont="1" applyBorder="1"/>
    <xf numFmtId="0" fontId="6" fillId="0" borderId="3" xfId="0" applyFont="1" applyBorder="1"/>
    <xf numFmtId="164" fontId="6" fillId="0" borderId="3" xfId="0" applyNumberFormat="1" applyFont="1" applyBorder="1"/>
    <xf numFmtId="164" fontId="6" fillId="0" borderId="4" xfId="0" applyNumberFormat="1" applyFont="1" applyBorder="1"/>
    <xf numFmtId="0" fontId="6" fillId="0" borderId="0" xfId="0" applyFont="1"/>
    <xf numFmtId="0" fontId="0" fillId="0" borderId="1" xfId="0" applyBorder="1"/>
    <xf numFmtId="4" fontId="0" fillId="0" borderId="0" xfId="0" applyNumberFormat="1"/>
    <xf numFmtId="165" fontId="2" fillId="0" borderId="1" xfId="0" applyNumberFormat="1" applyFont="1" applyBorder="1"/>
    <xf numFmtId="2" fontId="2" fillId="0" borderId="0" xfId="0" applyNumberFormat="1" applyFont="1"/>
    <xf numFmtId="2" fontId="1" fillId="0" borderId="0" xfId="0" applyNumberFormat="1" applyFont="1"/>
    <xf numFmtId="2" fontId="0" fillId="0" borderId="0" xfId="0" applyNumberFormat="1"/>
    <xf numFmtId="165" fontId="2" fillId="0" borderId="0" xfId="0" applyNumberFormat="1" applyFont="1"/>
    <xf numFmtId="0" fontId="7" fillId="0" borderId="0" xfId="0" applyFont="1"/>
    <xf numFmtId="14" fontId="2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3" xfId="0" applyFont="1" applyBorder="1"/>
    <xf numFmtId="164" fontId="2" fillId="0" borderId="4" xfId="0" applyNumberFormat="1" applyFont="1" applyBorder="1"/>
    <xf numFmtId="0" fontId="2" fillId="0" borderId="0" xfId="0" applyFont="1" applyAlignment="1">
      <alignment horizontal="right"/>
    </xf>
    <xf numFmtId="0" fontId="0" fillId="0" borderId="3" xfId="0" applyBorder="1"/>
    <xf numFmtId="164" fontId="0" fillId="0" borderId="4" xfId="0" applyNumberFormat="1" applyBorder="1"/>
    <xf numFmtId="9" fontId="0" fillId="0" borderId="0" xfId="0" applyNumberFormat="1"/>
    <xf numFmtId="0" fontId="0" fillId="0" borderId="5" xfId="0" applyBorder="1"/>
    <xf numFmtId="2" fontId="5" fillId="0" borderId="0" xfId="0" applyNumberFormat="1" applyFont="1"/>
    <xf numFmtId="2" fontId="0" fillId="0" borderId="5" xfId="0" applyNumberFormat="1" applyBorder="1"/>
    <xf numFmtId="164" fontId="5" fillId="2" borderId="0" xfId="0" applyNumberFormat="1" applyFont="1" applyFill="1"/>
    <xf numFmtId="166" fontId="0" fillId="0" borderId="5" xfId="0" applyNumberFormat="1" applyBorder="1"/>
    <xf numFmtId="0" fontId="0" fillId="3" borderId="5" xfId="0" applyFill="1" applyBorder="1"/>
    <xf numFmtId="165" fontId="0" fillId="0" borderId="5" xfId="0" applyNumberFormat="1" applyBorder="1"/>
    <xf numFmtId="0" fontId="0" fillId="2" borderId="0" xfId="0" applyFill="1"/>
    <xf numFmtId="2" fontId="0" fillId="2" borderId="0" xfId="0" applyNumberFormat="1" applyFill="1"/>
    <xf numFmtId="165" fontId="0" fillId="0" borderId="0" xfId="0" applyNumberFormat="1"/>
    <xf numFmtId="0" fontId="0" fillId="3" borderId="0" xfId="0" applyFill="1"/>
    <xf numFmtId="0" fontId="0" fillId="0" borderId="6" xfId="0" applyBorder="1"/>
    <xf numFmtId="0" fontId="0" fillId="0" borderId="2" xfId="0" applyBorder="1"/>
    <xf numFmtId="167" fontId="0" fillId="0" borderId="5" xfId="0" applyNumberFormat="1" applyBorder="1"/>
    <xf numFmtId="4" fontId="0" fillId="2" borderId="0" xfId="0" applyNumberFormat="1" applyFill="1"/>
    <xf numFmtId="2" fontId="0" fillId="2" borderId="5" xfId="0" applyNumberFormat="1" applyFill="1" applyBorder="1"/>
    <xf numFmtId="168" fontId="0" fillId="0" borderId="0" xfId="0" applyNumberFormat="1"/>
    <xf numFmtId="168" fontId="0" fillId="2" borderId="0" xfId="0" applyNumberFormat="1" applyFill="1"/>
    <xf numFmtId="169" fontId="0" fillId="0" borderId="0" xfId="0" applyNumberFormat="1"/>
    <xf numFmtId="0" fontId="9" fillId="0" borderId="5" xfId="1" applyFont="1" applyBorder="1" applyAlignment="1">
      <alignment horizontal="left"/>
    </xf>
    <xf numFmtId="170" fontId="0" fillId="0" borderId="0" xfId="0" applyNumberFormat="1"/>
    <xf numFmtId="0" fontId="9" fillId="0" borderId="0" xfId="1" applyFont="1" applyAlignment="1">
      <alignment horizontal="left"/>
    </xf>
    <xf numFmtId="0" fontId="9" fillId="0" borderId="2" xfId="1" applyFont="1" applyBorder="1" applyAlignment="1">
      <alignment horizontal="left"/>
    </xf>
    <xf numFmtId="169" fontId="0" fillId="0" borderId="4" xfId="0" applyNumberFormat="1" applyBorder="1"/>
    <xf numFmtId="170" fontId="0" fillId="0" borderId="4" xfId="0" applyNumberFormat="1" applyBorder="1"/>
    <xf numFmtId="170" fontId="0" fillId="0" borderId="7" xfId="0" applyNumberFormat="1" applyBorder="1"/>
    <xf numFmtId="0" fontId="0" fillId="2" borderId="1" xfId="0" applyFill="1" applyBorder="1"/>
    <xf numFmtId="14" fontId="2" fillId="0" borderId="0" xfId="0" applyNumberFormat="1" applyFont="1"/>
    <xf numFmtId="14" fontId="0" fillId="0" borderId="0" xfId="0" applyNumberFormat="1"/>
    <xf numFmtId="0" fontId="3" fillId="0" borderId="0" xfId="0" applyFont="1" applyAlignment="1">
      <alignment horizontal="center"/>
    </xf>
  </cellXfs>
  <cellStyles count="2">
    <cellStyle name="Normal" xfId="0" builtinId="0"/>
    <cellStyle name="Normal_TERCERO-FINANZAS-EJERCICIO-3 AÑOS" xfId="1" xr:uid="{3A727833-5B3A-4250-A27F-D1D057440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RE\Documents\VICTOR%20M%20OSEJO\2018\comcul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ICTOR%20M%20OSEJO/2020/BALANCES%20COMCUL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NTAB~1\AppData\Local\Temp\COMCUL2019fi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ERO"/>
      <sheetName val="FEBRERO"/>
      <sheetName val="MARZO"/>
      <sheetName val="abril"/>
      <sheetName val=" mayo"/>
      <sheetName val="JUNIO"/>
      <sheetName val="JULIO"/>
      <sheetName val="AGOSTO"/>
      <sheetName val="SEPTIEM"/>
      <sheetName val="OCTUBRE"/>
      <sheetName val="NOVIEMBRE"/>
      <sheetName val="DICIEMBRE"/>
      <sheetName val="resumen"/>
      <sheetName val="PERSONAL"/>
      <sheetName val="DEPRECIACI"/>
      <sheetName val="BALANCES"/>
      <sheetName val="flujo de efectiv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19">
          <cell r="D19">
            <v>-1820.5</v>
          </cell>
        </row>
      </sheetData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ERO"/>
      <sheetName val="FEBRERO"/>
      <sheetName val="JUNIO"/>
      <sheetName val="MARZO"/>
      <sheetName val="AGOSTO"/>
      <sheetName val="SEPTIEMBRE"/>
      <sheetName val="NOVIEMBRE"/>
      <sheetName val="DICIEMBRE"/>
      <sheetName val="MICROEMP"/>
      <sheetName val="marzo junio "/>
      <sheetName val="julio diciembre"/>
      <sheetName val="GASTOS"/>
      <sheetName val="GASTOS X CUENTA"/>
      <sheetName val="PERSONAL"/>
      <sheetName val="DEPRECIACION"/>
      <sheetName val="Hoja3"/>
      <sheetName val="fe"/>
      <sheetName val="flujo efectivo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5">
          <cell r="D35"/>
        </row>
      </sheetData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ERO"/>
      <sheetName val="FEBRERO"/>
      <sheetName val="MARZO"/>
      <sheetName val="ABRIL"/>
      <sheetName val="MAYO"/>
      <sheetName val="JUNIO"/>
      <sheetName val="JULIO"/>
      <sheetName val="SEPTIEMBRE"/>
      <sheetName val="AGOSTO"/>
      <sheetName val="OCTUBRE"/>
      <sheetName val="NOVIEMBRE"/>
      <sheetName val="DICIEMBRE"/>
      <sheetName val="GASTOS"/>
      <sheetName val="RESUMEN"/>
      <sheetName val="PERSONAL"/>
      <sheetName val="DEPRECIACION"/>
      <sheetName val="Hoja3"/>
      <sheetName val="fluj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35">
          <cell r="D35">
            <v>-6506.81</v>
          </cell>
        </row>
      </sheetData>
      <sheetData sheetId="17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ogar" refreshedDate="45020.719550347225" createdVersion="8" refreshedVersion="8" minRefreshableVersion="3" recordCount="79" xr:uid="{CA9EB995-399D-479A-8252-167BB4A9D204}">
  <cacheSource type="worksheet">
    <worksheetSource ref="A1:J80" sheet="Hoja1"/>
  </cacheSource>
  <cacheFields count="10">
    <cacheField name="CUENTA" numFmtId="0">
      <sharedItems count="7">
        <s v="SERVICIOS PUBLICOS"/>
        <s v="IMPUESTOS Y CONTRIBUCION"/>
        <s v="PUBLICIDAD"/>
        <s v="COMISIONES BANCARIAS"/>
        <s v="OTROS GASTOS OPERATIVOS"/>
        <s v="TRAMITES ADMINISTRATIVOS"/>
        <s v="SOFTWARE"/>
      </sharedItems>
    </cacheField>
    <cacheField name="COMPROBANTE" numFmtId="0">
      <sharedItems/>
    </cacheField>
    <cacheField name="SERIE_COMPROBANTE" numFmtId="0">
      <sharedItems/>
    </cacheField>
    <cacheField name="RUC_EMISOR" numFmtId="0">
      <sharedItems containsSemiMixedTypes="0" containsString="0" containsNumber="1" containsInteger="1" minValue="460000130001" maxValue="1792547164001"/>
    </cacheField>
    <cacheField name="RAZON_SOCIAL_EMISOR" numFmtId="0">
      <sharedItems/>
    </cacheField>
    <cacheField name="FECHA_EMISION" numFmtId="0">
      <sharedItems containsSemiMixedTypes="0" containsString="0" containsNumber="1" containsInteger="1" minValue="44564" maxValue="44915"/>
    </cacheField>
    <cacheField name="BASE 0" numFmtId="0">
      <sharedItems containsString="0" containsBlank="1" containsNumber="1" minValue="2.38" maxValue="63.3"/>
    </cacheField>
    <cacheField name="BAE 12%" numFmtId="0">
      <sharedItems containsString="0" containsBlank="1" containsNumber="1" minValue="0.19642857142857142" maxValue="731.57500000000005"/>
    </cacheField>
    <cacheField name="0,12" numFmtId="0">
      <sharedItems containsString="0" containsBlank="1" containsNumber="1" minValue="0" maxValue="87.789000000000001"/>
    </cacheField>
    <cacheField name="TOTAL" numFmtId="0">
      <sharedItems containsSemiMixedTypes="0" containsString="0" containsNumber="1" minValue="0.22" maxValue="877.8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9">
  <r>
    <x v="0"/>
    <s v="Factura"/>
    <s v="001-777-186728599"/>
    <n v="1768152560001"/>
    <s v="CORPORACION NACIONAL DE TELECOMUNICACIONES CNT EP"/>
    <n v="44564"/>
    <m/>
    <n v="14.482142857142854"/>
    <n v="1.7378571428571423"/>
    <n v="16.22"/>
  </r>
  <r>
    <x v="0"/>
    <s v="Factura"/>
    <s v="001-999-012976311"/>
    <n v="1090051721001"/>
    <s v="Empresa Electrica Regional Norte SA"/>
    <n v="44567"/>
    <n v="59.43"/>
    <m/>
    <m/>
    <n v="59.43"/>
  </r>
  <r>
    <x v="1"/>
    <s v="Factura"/>
    <s v="001-002-000258111"/>
    <n v="1768181900001"/>
    <s v="Agencia de Regulación y Control de las Telecomunicaciones"/>
    <n v="44571"/>
    <m/>
    <n v="17.151785714285712"/>
    <n v="2.0582142857142856"/>
    <n v="19.21"/>
  </r>
  <r>
    <x v="2"/>
    <s v="Factura"/>
    <s v="001-001-000004170"/>
    <n v="1791243145001"/>
    <s v="CORPORACION COORDINADORA DE MEDIOS COMUNITARIOS POPULARES Y EDUCATIVOS DEL ECUADOR CORAPE"/>
    <n v="44571"/>
    <m/>
    <n v="133.92857142857142"/>
    <n v="16.071428571428569"/>
    <n v="150"/>
  </r>
  <r>
    <x v="0"/>
    <s v="Factura"/>
    <s v="001-999-013121657"/>
    <n v="1090051721001"/>
    <s v="Empresa Electrica Regional Norte SA"/>
    <n v="44581"/>
    <n v="26.7"/>
    <m/>
    <m/>
    <n v="26.7"/>
  </r>
  <r>
    <x v="3"/>
    <s v="Factura"/>
    <s v="001-013-003347381"/>
    <n v="1790567699001"/>
    <s v="COOPERATIVA DE AHORRO Y CRÉDITO 29 DE OCTUBRE LTDA."/>
    <n v="44590"/>
    <m/>
    <n v="0.19642857142857142"/>
    <n v="2.357142857142857E-2"/>
    <n v="0.22"/>
  </r>
  <r>
    <x v="4"/>
    <s v="Factura"/>
    <s v="001-785-000052021"/>
    <n v="992663235001"/>
    <s v="REPRESENTACIONES ORDONEZ Y NEGRETE S.A. REPORNE"/>
    <n v="44594"/>
    <m/>
    <n v="0.50892857142857129"/>
    <n v="6.1071428571428554E-2"/>
    <n v="0.56999999999999995"/>
  </r>
  <r>
    <x v="0"/>
    <s v="Factura"/>
    <s v="001-777-188993072"/>
    <n v="1768152560001"/>
    <s v="CORPORACION NACIONAL DE TELECOMUNICACIONES CNT EP"/>
    <n v="44595"/>
    <m/>
    <n v="13.401785714285714"/>
    <n v="1.6082142857142856"/>
    <n v="15.01"/>
  </r>
  <r>
    <x v="0"/>
    <s v="Factura"/>
    <s v="001-999-013239439"/>
    <n v="1090051721001"/>
    <s v="Empresa Electrica Regional Norte SA"/>
    <n v="44599"/>
    <n v="59.71"/>
    <m/>
    <m/>
    <n v="59.71"/>
  </r>
  <r>
    <x v="1"/>
    <s v="Factura"/>
    <s v="001-002-000261452"/>
    <n v="1768181900001"/>
    <s v="Agencia de Regulación y Control de las Telecomunicaciones"/>
    <n v="44600"/>
    <m/>
    <n v="38.053571428571423"/>
    <n v="4.5664285714285704"/>
    <n v="42.62"/>
  </r>
  <r>
    <x v="4"/>
    <s v="Factura"/>
    <s v="001-010-000006966"/>
    <n v="1791779029001"/>
    <s v="SOCIEDAD DE PRODUCTORES DE FONOGRAMAS SOPROFON"/>
    <n v="44600"/>
    <m/>
    <n v="38.446428571428569"/>
    <n v="4.6135714285714284"/>
    <n v="43.06"/>
  </r>
  <r>
    <x v="0"/>
    <s v="Factura"/>
    <s v="001-999-013385194"/>
    <n v="1090051721001"/>
    <s v="Empresa Electrica Regional Norte SA"/>
    <n v="44613"/>
    <n v="28.93"/>
    <m/>
    <m/>
    <n v="28.93"/>
  </r>
  <r>
    <x v="0"/>
    <s v="Factura"/>
    <s v="001-777-190691607"/>
    <n v="1768152560001"/>
    <s v="CORPORACION NACIONAL DE TELECOMUNICACIONES CNT EP"/>
    <n v="44623"/>
    <m/>
    <n v="13.901785714285714"/>
    <n v="1.6682142857142856"/>
    <n v="15.57"/>
  </r>
  <r>
    <x v="4"/>
    <s v="Factura"/>
    <s v="001-010-000007116"/>
    <n v="1791779029001"/>
    <s v="SOCIEDAD DE PRODUCTORES DE FONOGRAMAS SOPROFON"/>
    <n v="44623"/>
    <m/>
    <n v="38.446428571428569"/>
    <n v="4.6135714285714284"/>
    <n v="43.06"/>
  </r>
  <r>
    <x v="0"/>
    <s v="Factura"/>
    <s v="001-999-013503017"/>
    <n v="1090051721001"/>
    <s v="Empresa Electrica Regional Norte SA"/>
    <n v="44628"/>
    <n v="61.7"/>
    <m/>
    <m/>
    <n v="61.7"/>
  </r>
  <r>
    <x v="1"/>
    <s v="Factura"/>
    <s v="001-002-000264565"/>
    <n v="1768181900001"/>
    <s v="Agencia de Regulación y Control de las Telecomunicaciones"/>
    <n v="44629"/>
    <m/>
    <n v="27.937499999999996"/>
    <n v="3.3524999999999996"/>
    <n v="31.29"/>
  </r>
  <r>
    <x v="0"/>
    <s v="Factura"/>
    <s v="001-999-013649302"/>
    <n v="1090051721001"/>
    <s v="Empresa Electrica Regional Norte SA"/>
    <n v="44642"/>
    <n v="29.1"/>
    <m/>
    <m/>
    <n v="29.1"/>
  </r>
  <r>
    <x v="0"/>
    <s v="Factura"/>
    <s v="001-777-191798354"/>
    <n v="1768152560001"/>
    <s v="CORPORACION NACIONAL DE TELECOMUNICACIONES CNT EP"/>
    <n v="44654"/>
    <m/>
    <n v="12.223214285714285"/>
    <n v="1.4667857142857141"/>
    <n v="13.69"/>
  </r>
  <r>
    <x v="4"/>
    <s v="Factura"/>
    <s v="001-010-000007296"/>
    <n v="1791779029001"/>
    <s v="SOCIEDAD DE PRODUCTORES DE FONOGRAMAS SOPROFON"/>
    <n v="44655"/>
    <m/>
    <n v="38.446428571428569"/>
    <n v="4.6135714285714284"/>
    <n v="43.06"/>
  </r>
  <r>
    <x v="0"/>
    <s v="Factura"/>
    <s v="001-999-013768000"/>
    <n v="1090051721001"/>
    <s v="Empresa Electrica Regional Norte SA"/>
    <n v="44657"/>
    <n v="58.29"/>
    <m/>
    <m/>
    <n v="58.29"/>
  </r>
  <r>
    <x v="1"/>
    <s v="Factura"/>
    <s v="001-002-000267835"/>
    <n v="1768181900001"/>
    <s v="Agencia de Regulación y Control de las Telecomunicaciones"/>
    <n v="44659"/>
    <m/>
    <n v="27.937499999999996"/>
    <n v="3.3524999999999996"/>
    <n v="31.29"/>
  </r>
  <r>
    <x v="2"/>
    <s v="Factura"/>
    <s v="001-001-000004193"/>
    <n v="1791243145001"/>
    <s v="CORPORACION COORDINADORA DE MEDIOS COMUNITARIOS POPULARES Y EDUCATIVOS DEL ECUADOR CORAPE"/>
    <n v="44671"/>
    <m/>
    <n v="89.285714285714278"/>
    <n v="10.714285714285714"/>
    <n v="100"/>
  </r>
  <r>
    <x v="3"/>
    <s v="Factura"/>
    <s v="039-001-174543288"/>
    <n v="990005737001"/>
    <s v="BANCO DEL PACIFICO S.A"/>
    <n v="44671"/>
    <m/>
    <n v="0.50892857142857129"/>
    <n v="6.1071428571428554E-2"/>
    <n v="0.56999999999999995"/>
  </r>
  <r>
    <x v="0"/>
    <s v="Factura"/>
    <s v="001-999-013913768"/>
    <n v="1090051721001"/>
    <s v="Empresa Electrica Regional Norte SA"/>
    <n v="44672"/>
    <n v="27.21"/>
    <m/>
    <m/>
    <n v="27.21"/>
  </r>
  <r>
    <x v="2"/>
    <s v="Factura"/>
    <s v="002-003-000000902"/>
    <n v="991232648001"/>
    <s v="TACTICA PUBLICITARIA S.A. TACTISA"/>
    <n v="44684"/>
    <m/>
    <n v="40.499999999999993"/>
    <n v="4.8599999999999985"/>
    <n v="45.36"/>
  </r>
  <r>
    <x v="0"/>
    <s v="Factura"/>
    <s v="001-777-193387769"/>
    <n v="1768152560001"/>
    <s v="CORPORACION NACIONAL DE TELECOMUNICACIONES CNT EP"/>
    <n v="44684"/>
    <m/>
    <n v="12.499999999999998"/>
    <n v="1.4999999999999998"/>
    <n v="14"/>
  </r>
  <r>
    <x v="4"/>
    <s v="Factura"/>
    <s v="001-010-000007479"/>
    <n v="1791779029001"/>
    <s v="SOCIEDAD DE PRODUCTORES DE FONOGRAMAS SOPROFON"/>
    <n v="44684"/>
    <m/>
    <n v="38.446428571428569"/>
    <n v="4.6135714285714284"/>
    <n v="43.06"/>
  </r>
  <r>
    <x v="1"/>
    <s v="Factura"/>
    <s v="001-002-000270911"/>
    <n v="1768181900001"/>
    <s v="Agencia de Regulación y Control de las Telecomunicaciones"/>
    <n v="44691"/>
    <m/>
    <n v="6.9999999999999991"/>
    <n v="0.83999999999999986"/>
    <n v="7.84"/>
  </r>
  <r>
    <x v="0"/>
    <s v="Factura"/>
    <s v="001-999-014033643"/>
    <n v="1090051721001"/>
    <s v="Empresa Electrica Regional Norte SA"/>
    <n v="44691"/>
    <n v="60.78"/>
    <m/>
    <m/>
    <n v="60.78"/>
  </r>
  <r>
    <x v="4"/>
    <s v="Factura"/>
    <s v="041-022-000016314"/>
    <n v="991285679001"/>
    <s v="SERVIENTREGA ECUADOR S.A."/>
    <n v="44698"/>
    <m/>
    <n v="3.4821428571428568"/>
    <n v="0.41785714285714282"/>
    <n v="3.9"/>
  </r>
  <r>
    <x v="0"/>
    <s v="Factura"/>
    <s v="001-999-014180487"/>
    <n v="1090051721001"/>
    <s v="Empresa Electrica Regional Norte SA"/>
    <n v="44701"/>
    <n v="25.3"/>
    <m/>
    <m/>
    <n v="25.3"/>
  </r>
  <r>
    <x v="0"/>
    <s v="Factura"/>
    <s v="001-777-195394937"/>
    <n v="1768152560001"/>
    <s v="CORPORACION NACIONAL DE TELECOMUNICACIONES CNT EP"/>
    <n v="44715"/>
    <m/>
    <n v="12.196428571428571"/>
    <n v="1.4635714285714285"/>
    <n v="13.66"/>
  </r>
  <r>
    <x v="4"/>
    <s v="Factura"/>
    <s v="001-010-000007634"/>
    <n v="1791779029001"/>
    <s v="SOCIEDAD DE PRODUCTORES DE FONOGRAMAS SOPROFON"/>
    <n v="44715"/>
    <m/>
    <n v="38.446428571428569"/>
    <n v="4.6135714285714284"/>
    <n v="43.06"/>
  </r>
  <r>
    <x v="0"/>
    <s v="Factura"/>
    <s v="001-999-014303379"/>
    <n v="1090051721001"/>
    <s v="Empresa Electrica Regional Norte SA"/>
    <n v="44719"/>
    <n v="55.34"/>
    <m/>
    <m/>
    <n v="55.34"/>
  </r>
  <r>
    <x v="1"/>
    <s v="Factura"/>
    <s v="001-002-000274099"/>
    <n v="1768181900001"/>
    <s v="Agencia de Regulación y Control de las Telecomunicaciones"/>
    <n v="44720"/>
    <m/>
    <n v="6.9999999999999991"/>
    <n v="0.83999999999999986"/>
    <n v="7.84"/>
  </r>
  <r>
    <x v="0"/>
    <s v="Factura"/>
    <s v="001-999-014451825"/>
    <n v="1090051721001"/>
    <s v="Empresa Electrica Regional Norte SA"/>
    <n v="44733"/>
    <n v="24.45"/>
    <m/>
    <m/>
    <n v="24.45"/>
  </r>
  <r>
    <x v="5"/>
    <s v="Factura"/>
    <s v="001-002-000043145"/>
    <n v="460000130001"/>
    <s v="GAD DE LA PROVINCIA DEL CARCHI"/>
    <n v="44733"/>
    <n v="2.38"/>
    <m/>
    <m/>
    <n v="2.38"/>
  </r>
  <r>
    <x v="0"/>
    <s v="Factura"/>
    <s v="001-777-196932159"/>
    <n v="1768152560001"/>
    <s v="CORPORACION NACIONAL DE TELECOMUNICACIONES CNT EP"/>
    <n v="44745"/>
    <m/>
    <n v="11.2"/>
    <n v="1.3439999999999999"/>
    <n v="13.44"/>
  </r>
  <r>
    <x v="4"/>
    <s v="Factura"/>
    <s v="001-010-000007748"/>
    <n v="1791779029001"/>
    <s v="SOCIEDAD DE PRODUCTORES DE FONOGRAMAS SOPROFON"/>
    <n v="44746"/>
    <m/>
    <n v="35.88333333333334"/>
    <n v="4.3060000000000009"/>
    <n v="43.06"/>
  </r>
  <r>
    <x v="1"/>
    <s v="Factura"/>
    <s v="001-002-000277140"/>
    <n v="1768181900001"/>
    <s v="Agencia de Regulación y Control de las Telecomunicaciones"/>
    <n v="44750"/>
    <m/>
    <n v="12.783333333333333"/>
    <n v="1.534"/>
    <n v="15.34"/>
  </r>
  <r>
    <x v="0"/>
    <s v="Factura"/>
    <s v="001-999-014529321"/>
    <n v="1090051721001"/>
    <s v="Empresa Eléctrica Regional Norte S.A."/>
    <n v="44754"/>
    <n v="57.28"/>
    <m/>
    <n v="0"/>
    <n v="57.28"/>
  </r>
  <r>
    <x v="0"/>
    <s v="Factura"/>
    <s v="001-999-014726983"/>
    <n v="1090051721001"/>
    <s v="Empresa Eléctrica Regional Norte S.A."/>
    <n v="44762"/>
    <n v="22.68"/>
    <m/>
    <n v="0"/>
    <n v="22.68"/>
  </r>
  <r>
    <x v="2"/>
    <s v="Factura"/>
    <s v="001-100-000000021"/>
    <n v="1103137384001"/>
    <s v="JARAMILLO VALDIVIESO JOHANA PATRICIA"/>
    <n v="44762"/>
    <m/>
    <n v="193.59166666666667"/>
    <n v="23.230999999999998"/>
    <n v="232.31"/>
  </r>
  <r>
    <x v="4"/>
    <s v="Factura"/>
    <s v="001-010-000007954"/>
    <n v="1791779029001"/>
    <s v="SOCIEDAD DE PRODUCTORES DE FONOGRAMAS SOPROFON"/>
    <n v="44776"/>
    <m/>
    <n v="35.88333333333334"/>
    <n v="4.3060000000000009"/>
    <n v="43.06"/>
  </r>
  <r>
    <x v="0"/>
    <s v="Factura"/>
    <s v="001-777-198437950"/>
    <n v="1768152560001"/>
    <s v="CORPORACION NACIONAL DE TELECOMUNICACIONES CNT EP"/>
    <n v="44776"/>
    <m/>
    <n v="11.2"/>
    <n v="1.3439999999999999"/>
    <n v="13.44"/>
  </r>
  <r>
    <x v="0"/>
    <s v="Factura"/>
    <s v="001-999-014847790"/>
    <n v="1090051721001"/>
    <s v="Empresa Eléctrica Regional Norte S.A."/>
    <n v="44777"/>
    <n v="50.19"/>
    <m/>
    <n v="0"/>
    <n v="50.19"/>
  </r>
  <r>
    <x v="1"/>
    <s v="Factura"/>
    <s v="001-002-000280179"/>
    <n v="1768181900001"/>
    <s v="Agencia de Regulación y Control de las Telecomunicaciones"/>
    <n v="44781"/>
    <m/>
    <n v="12.783333333333333"/>
    <n v="1.534"/>
    <n v="15.34"/>
  </r>
  <r>
    <x v="6"/>
    <s v="Factura"/>
    <s v="001-002-000002136"/>
    <n v="1792547164001"/>
    <s v="BIGDATA C.A."/>
    <n v="44791"/>
    <m/>
    <n v="4.666666666666667"/>
    <n v="0.56000000000000005"/>
    <n v="5.6"/>
  </r>
  <r>
    <x v="0"/>
    <s v="Factura"/>
    <s v="001-999-015008564"/>
    <n v="1090051721001"/>
    <s v="Empresa Eléctrica Regional Norte S.A."/>
    <n v="44792"/>
    <n v="24.92"/>
    <m/>
    <n v="0"/>
    <n v="21.01"/>
  </r>
  <r>
    <x v="5"/>
    <s v="Factura"/>
    <s v="001-004-000018484"/>
    <n v="460000130001"/>
    <s v="GAD DE LA PROVINCIA DEL CARCHI"/>
    <n v="44802"/>
    <n v="5.04"/>
    <m/>
    <n v="0"/>
    <n v="5.04"/>
  </r>
  <r>
    <x v="2"/>
    <s v="Factura"/>
    <s v="001-001-000004238"/>
    <n v="1791243145001"/>
    <s v="CORPORACION COORDINADORA DE MEDIOS COMUNITARIOS POPULARES Y EDUCATIVOS DEL ECUADOR CORAPE"/>
    <n v="44803"/>
    <m/>
    <n v="166.66666666666669"/>
    <n v="20"/>
    <n v="200"/>
  </r>
  <r>
    <x v="0"/>
    <s v="Factura"/>
    <s v="001-777-199465961"/>
    <n v="1768152560001"/>
    <s v="CORPORACION NACIONAL DE TELECOMUNICACIONES CNT EP"/>
    <n v="44807"/>
    <m/>
    <n v="11.208333333333334"/>
    <n v="1.345"/>
    <n v="13.45"/>
  </r>
  <r>
    <x v="4"/>
    <s v="Factura"/>
    <s v="001-010-000008130"/>
    <n v="1791779029001"/>
    <s v="SOCIEDAD DE PRODUCTORES DE FONOGRAMAS SOPROFON"/>
    <n v="44809"/>
    <m/>
    <n v="35.88333333333334"/>
    <n v="4.3060000000000009"/>
    <n v="43.06"/>
  </r>
  <r>
    <x v="0"/>
    <s v="Factura"/>
    <s v="001-999-015116385"/>
    <n v="1090051721001"/>
    <s v="Empresa Eléctrica Regional Norte S.A."/>
    <n v="44809"/>
    <n v="56.03"/>
    <m/>
    <n v="0"/>
    <n v="54.7"/>
  </r>
  <r>
    <x v="1"/>
    <s v="Factura"/>
    <s v="001-002-000283261"/>
    <n v="1768181900001"/>
    <s v="Agencia de Regulación y Control de las Telecomunicaciones"/>
    <n v="44812"/>
    <m/>
    <n v="42.13333333333334"/>
    <n v="5.0560000000000009"/>
    <n v="50.56"/>
  </r>
  <r>
    <x v="0"/>
    <s v="Factura"/>
    <s v="001-999-015277962"/>
    <n v="1090051721001"/>
    <s v="Empresa Eléctrica Regional Norte S.A."/>
    <n v="44824"/>
    <n v="24.92"/>
    <m/>
    <n v="0"/>
    <n v="24.92"/>
  </r>
  <r>
    <x v="0"/>
    <s v="Factura"/>
    <s v="001-777-200909556"/>
    <n v="1768152560001"/>
    <s v="CORPORACION NACIONAL DE TELECOMUNICACIONES CNT EP"/>
    <n v="44837"/>
    <m/>
    <n v="11.2"/>
    <n v="1.3439999999999999"/>
    <n v="13.44"/>
  </r>
  <r>
    <x v="4"/>
    <s v="Factura"/>
    <s v="001-010-000008300"/>
    <n v="1791779029001"/>
    <s v="SOCIEDAD DE PRODUCTORES DE FONOGRAMAS SOPROFON"/>
    <n v="44838"/>
    <m/>
    <n v="35.88333333333334"/>
    <n v="4.3060000000000009"/>
    <n v="43.06"/>
  </r>
  <r>
    <x v="0"/>
    <s v="Factura"/>
    <s v="001-999-015389528"/>
    <n v="1090051721001"/>
    <s v="Empresa Eléctrica Regional Norte S.A."/>
    <n v="44839"/>
    <n v="63.3"/>
    <m/>
    <n v="0"/>
    <n v="57.14"/>
  </r>
  <r>
    <x v="1"/>
    <s v="Factura"/>
    <s v="001-002-000286267"/>
    <n v="1768181900001"/>
    <s v="Agencia de Regulación y Control de las Telecomunicaciones"/>
    <n v="44845"/>
    <m/>
    <n v="42.13333333333334"/>
    <n v="5.0560000000000009"/>
    <n v="50.56"/>
  </r>
  <r>
    <x v="5"/>
    <s v="Factura"/>
    <s v="001-004-000019708"/>
    <n v="460000130001"/>
    <s v="GAD DE LA PROVINCIA DEL CARCHI"/>
    <n v="44845"/>
    <n v="5.54"/>
    <m/>
    <n v="0"/>
    <n v="5.54"/>
  </r>
  <r>
    <x v="0"/>
    <s v="Factura"/>
    <s v="001-999-015557809"/>
    <n v="1090051721001"/>
    <s v="Empresa Eléctrica Regional Norte S.A."/>
    <n v="44855"/>
    <n v="22.27"/>
    <m/>
    <n v="0"/>
    <n v="25.21"/>
  </r>
  <r>
    <x v="2"/>
    <s v="Factura"/>
    <s v="001-001-000004265"/>
    <n v="1791243145001"/>
    <s v="CORPORACION COORDINADORA DE MEDIOS COMUNITARIOS POPULARES Y EDUCATIVOS DEL ECUADOR CORAPE"/>
    <n v="44855"/>
    <m/>
    <n v="50"/>
    <n v="6"/>
    <n v="60"/>
  </r>
  <r>
    <x v="0"/>
    <s v="Factura"/>
    <s v="001-777-202797549"/>
    <n v="1768152560001"/>
    <s v="CORPORACION NACIONAL DE TELECOMUNICACIONES CNT EP"/>
    <n v="44868"/>
    <m/>
    <n v="11.258333333333333"/>
    <n v="1.351"/>
    <n v="13.51"/>
  </r>
  <r>
    <x v="4"/>
    <s v="Factura"/>
    <s v="001-010-000008452"/>
    <n v="1791779029001"/>
    <s v="SOCIEDAD DE PRODUCTORES DE FONOGRAMAS SOPROFON"/>
    <n v="44869"/>
    <m/>
    <n v="35.88333333333334"/>
    <n v="4.3060000000000009"/>
    <n v="43.06"/>
  </r>
  <r>
    <x v="0"/>
    <s v="Factura"/>
    <s v="001-999-015648103"/>
    <n v="1090051721001"/>
    <s v="Empresa Eléctrica Regional Norte S.A."/>
    <n v="44872"/>
    <n v="63.3"/>
    <m/>
    <n v="0"/>
    <n v="63.3"/>
  </r>
  <r>
    <x v="1"/>
    <s v="Factura"/>
    <s v="001-002-000480100"/>
    <n v="1768181900001"/>
    <s v="Agencia de Regulación y Control de las Telecomunicaciones"/>
    <n v="44875"/>
    <m/>
    <n v="42.13333333333334"/>
    <n v="5.0560000000000009"/>
    <n v="50.56"/>
  </r>
  <r>
    <x v="3"/>
    <s v="Factura"/>
    <s v="039-001-183388492"/>
    <n v="990005737001"/>
    <s v="BANCO DEL PACIFICO S.A"/>
    <n v="44879"/>
    <m/>
    <n v="0.47499999999999998"/>
    <n v="5.6999999999999995E-2"/>
    <n v="0.56999999999999995"/>
  </r>
  <r>
    <x v="3"/>
    <s v="Factura"/>
    <s v="039-001-183388486"/>
    <n v="990005737001"/>
    <s v="BANCO DEL PACIFICO S.A"/>
    <n v="44879"/>
    <m/>
    <n v="0.47499999999999998"/>
    <n v="5.6999999999999995E-2"/>
    <n v="0.56999999999999995"/>
  </r>
  <r>
    <x v="5"/>
    <s v="Factura"/>
    <s v="001-004-000020718"/>
    <n v="460000130001"/>
    <s v="GAD DE LA PROVINCIA DEL CARCHI"/>
    <n v="44880"/>
    <n v="5.54"/>
    <m/>
    <n v="0"/>
    <n v="5.54"/>
  </r>
  <r>
    <x v="0"/>
    <s v="Factura"/>
    <s v="001-999-015831823"/>
    <n v="1090051721001"/>
    <s v="Empresa Eléctrica Regional Norte S.A."/>
    <n v="44887"/>
    <n v="23.53"/>
    <m/>
    <n v="0"/>
    <n v="23.53"/>
  </r>
  <r>
    <x v="0"/>
    <s v="Factura"/>
    <s v="001-777-203973660"/>
    <n v="1768152560001"/>
    <s v="CORPORACION NACIONAL DE TELECOMUNICACIONES CNT EP"/>
    <n v="44898"/>
    <m/>
    <n v="11.65"/>
    <n v="1.3979999999999999"/>
    <n v="13.98"/>
  </r>
  <r>
    <x v="0"/>
    <s v="Factura"/>
    <s v="001-999-015948900"/>
    <n v="1090051721001"/>
    <s v="Empresa Eléctrica Regional Norte S.A."/>
    <n v="44901"/>
    <n v="56.03"/>
    <m/>
    <n v="0"/>
    <n v="56.03"/>
  </r>
  <r>
    <x v="4"/>
    <s v="Factura"/>
    <s v="001-010-000008657"/>
    <n v="1791779029001"/>
    <s v="SOCIEDAD DE PRODUCTORES DE FONOGRAMAS SOPROFON"/>
    <n v="44901"/>
    <m/>
    <n v="35.88333333333334"/>
    <n v="4.3060000000000009"/>
    <n v="43.06"/>
  </r>
  <r>
    <x v="2"/>
    <s v="Factura"/>
    <s v="001-001-000002908"/>
    <n v="1791841565001"/>
    <s v="MEDITERRANEO COMUNICACION CIA LTDA"/>
    <n v="44902"/>
    <m/>
    <n v="731.57500000000005"/>
    <n v="87.789000000000001"/>
    <n v="877.89"/>
  </r>
  <r>
    <x v="1"/>
    <s v="Factura"/>
    <s v="001-002-000483144"/>
    <n v="1768181900001"/>
    <s v="Agencia de Regulación y Control de las Telecomunicaciones"/>
    <n v="44903"/>
    <m/>
    <n v="42.13333333333334"/>
    <n v="5.0560000000000009"/>
    <n v="50.56"/>
  </r>
  <r>
    <x v="5"/>
    <s v="Factura"/>
    <s v="001-004-000021334"/>
    <n v="460000130001"/>
    <s v="GAD DE LA PROVINCIA DEL CARCHI"/>
    <n v="44904"/>
    <n v="5.29"/>
    <m/>
    <n v="0"/>
    <n v="5.29"/>
  </r>
  <r>
    <x v="5"/>
    <s v="Factura"/>
    <s v="001-004-000021406"/>
    <n v="460000130001"/>
    <s v="GAD DE LA PROVINCIA DEL CARCHI"/>
    <n v="44909"/>
    <n v="5.29"/>
    <m/>
    <n v="0"/>
    <n v="5.29"/>
  </r>
  <r>
    <x v="0"/>
    <s v="Factura"/>
    <s v="001-999-016094727"/>
    <n v="1090051721001"/>
    <s v="Empresa Eléctrica Regional Norte S.A."/>
    <n v="44915"/>
    <n v="22.27"/>
    <m/>
    <n v="0"/>
    <n v="22.2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4537FCA-55A2-48D5-8FD9-B1A0C07A9190}" name="TablaDinámica4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1" firstHeaderRow="0" firstDataRow="1" firstDataCol="1"/>
  <pivotFields count="10">
    <pivotField axis="axisRow" showAll="0">
      <items count="8">
        <item x="3"/>
        <item x="1"/>
        <item x="4"/>
        <item x="2"/>
        <item x="0"/>
        <item x="6"/>
        <item x="5"/>
        <item t="default"/>
      </items>
    </pivotField>
    <pivotField showAll="0"/>
    <pivotField showAll="0"/>
    <pivotField showAll="0"/>
    <pivotField showAll="0"/>
    <pivotField showAll="0"/>
    <pivotField dataField="1" showAll="0"/>
    <pivotField dataField="1" showAll="0"/>
    <pivotField showAll="0"/>
    <pivotField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BASE 0" fld="6" baseField="0" baseItem="0"/>
    <dataField name="Suma de BAE 12%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F1336-4914-420C-8D6E-601670B37CE2}">
  <dimension ref="A3:C11"/>
  <sheetViews>
    <sheetView workbookViewId="0">
      <selection activeCell="A3" sqref="A3:C11"/>
    </sheetView>
  </sheetViews>
  <sheetFormatPr baseColWidth="10" defaultRowHeight="15" x14ac:dyDescent="0.25"/>
  <cols>
    <col min="1" max="1" width="27.140625" bestFit="1" customWidth="1"/>
    <col min="2" max="2" width="14.85546875" bestFit="1" customWidth="1"/>
    <col min="3" max="3" width="16.5703125" bestFit="1" customWidth="1"/>
  </cols>
  <sheetData>
    <row r="3" spans="1:3" x14ac:dyDescent="0.25">
      <c r="A3" s="2" t="s">
        <v>109</v>
      </c>
      <c r="B3" t="s">
        <v>113</v>
      </c>
      <c r="C3" t="s">
        <v>114</v>
      </c>
    </row>
    <row r="4" spans="1:3" x14ac:dyDescent="0.25">
      <c r="A4" s="3" t="s">
        <v>20</v>
      </c>
      <c r="C4">
        <v>1.6553571428571425</v>
      </c>
    </row>
    <row r="5" spans="1:3" x14ac:dyDescent="0.25">
      <c r="A5" s="3" t="s">
        <v>13</v>
      </c>
      <c r="C5">
        <v>319.18035714285713</v>
      </c>
    </row>
    <row r="6" spans="1:3" x14ac:dyDescent="0.25">
      <c r="A6" s="3" t="s">
        <v>23</v>
      </c>
      <c r="C6">
        <v>411.52321428571423</v>
      </c>
    </row>
    <row r="7" spans="1:3" x14ac:dyDescent="0.25">
      <c r="A7" s="3" t="s">
        <v>16</v>
      </c>
      <c r="C7">
        <v>1405.547619047619</v>
      </c>
    </row>
    <row r="8" spans="1:3" x14ac:dyDescent="0.25">
      <c r="A8" s="3" t="s">
        <v>7</v>
      </c>
      <c r="B8">
        <v>1003.6599999999996</v>
      </c>
      <c r="C8">
        <v>146.42202380952381</v>
      </c>
    </row>
    <row r="9" spans="1:3" x14ac:dyDescent="0.25">
      <c r="A9" s="3" t="s">
        <v>74</v>
      </c>
      <c r="C9">
        <v>4.666666666666667</v>
      </c>
    </row>
    <row r="10" spans="1:3" x14ac:dyDescent="0.25">
      <c r="A10" s="3" t="s">
        <v>59</v>
      </c>
      <c r="B10">
        <v>29.08</v>
      </c>
    </row>
    <row r="11" spans="1:3" x14ac:dyDescent="0.25">
      <c r="A11" s="3" t="s">
        <v>110</v>
      </c>
      <c r="B11">
        <v>1032.7399999999996</v>
      </c>
      <c r="C11">
        <v>2288.9952380952377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C6F18-58DC-4712-A7D0-B0FD84731584}">
  <dimension ref="A1:J81"/>
  <sheetViews>
    <sheetView workbookViewId="0">
      <selection activeCell="F7" sqref="F7"/>
    </sheetView>
  </sheetViews>
  <sheetFormatPr baseColWidth="10" defaultRowHeight="15" x14ac:dyDescent="0.25"/>
  <cols>
    <col min="1" max="1" width="31.42578125" customWidth="1"/>
    <col min="6" max="6" width="15.42578125" style="6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64" t="s">
        <v>5</v>
      </c>
      <c r="G1" s="1" t="s">
        <v>111</v>
      </c>
      <c r="H1" s="1" t="s">
        <v>112</v>
      </c>
      <c r="I1" s="1">
        <v>0.12</v>
      </c>
      <c r="J1" s="1" t="s">
        <v>6</v>
      </c>
    </row>
    <row r="2" spans="1:10" x14ac:dyDescent="0.25">
      <c r="A2" t="s">
        <v>7</v>
      </c>
      <c r="B2" t="s">
        <v>8</v>
      </c>
      <c r="C2" t="s">
        <v>9</v>
      </c>
      <c r="D2">
        <v>1768152560001</v>
      </c>
      <c r="E2" t="s">
        <v>10</v>
      </c>
      <c r="F2" s="65">
        <v>44564</v>
      </c>
      <c r="H2">
        <v>14.482142857142854</v>
      </c>
      <c r="I2">
        <v>1.7378571428571423</v>
      </c>
      <c r="J2">
        <v>16.22</v>
      </c>
    </row>
    <row r="3" spans="1:10" x14ac:dyDescent="0.25">
      <c r="A3" t="s">
        <v>7</v>
      </c>
      <c r="B3" t="s">
        <v>8</v>
      </c>
      <c r="C3" t="s">
        <v>11</v>
      </c>
      <c r="D3">
        <v>1090051721001</v>
      </c>
      <c r="E3" t="s">
        <v>12</v>
      </c>
      <c r="F3" s="65">
        <v>44567</v>
      </c>
      <c r="G3">
        <v>59.43</v>
      </c>
      <c r="J3">
        <v>59.43</v>
      </c>
    </row>
    <row r="4" spans="1:10" x14ac:dyDescent="0.25">
      <c r="A4" t="s">
        <v>13</v>
      </c>
      <c r="B4" t="s">
        <v>8</v>
      </c>
      <c r="C4" t="s">
        <v>14</v>
      </c>
      <c r="D4">
        <v>1768181900001</v>
      </c>
      <c r="E4" t="s">
        <v>15</v>
      </c>
      <c r="F4" s="65">
        <v>44571</v>
      </c>
      <c r="H4">
        <v>17.151785714285712</v>
      </c>
      <c r="I4">
        <v>2.0582142857142856</v>
      </c>
      <c r="J4">
        <v>19.21</v>
      </c>
    </row>
    <row r="5" spans="1:10" x14ac:dyDescent="0.25">
      <c r="A5" t="s">
        <v>16</v>
      </c>
      <c r="B5" t="s">
        <v>8</v>
      </c>
      <c r="C5" t="s">
        <v>17</v>
      </c>
      <c r="D5">
        <v>1791243145001</v>
      </c>
      <c r="E5" t="s">
        <v>18</v>
      </c>
      <c r="F5" s="65">
        <v>44571</v>
      </c>
      <c r="H5">
        <v>133.92857142857142</v>
      </c>
      <c r="I5">
        <v>16.071428571428569</v>
      </c>
      <c r="J5">
        <v>150</v>
      </c>
    </row>
    <row r="6" spans="1:10" x14ac:dyDescent="0.25">
      <c r="A6" t="s">
        <v>7</v>
      </c>
      <c r="B6" t="s">
        <v>8</v>
      </c>
      <c r="C6" t="s">
        <v>19</v>
      </c>
      <c r="D6">
        <v>1090051721001</v>
      </c>
      <c r="E6" t="s">
        <v>12</v>
      </c>
      <c r="F6" s="65">
        <v>44581</v>
      </c>
      <c r="G6">
        <v>26.7</v>
      </c>
      <c r="J6">
        <v>26.7</v>
      </c>
    </row>
    <row r="7" spans="1:10" x14ac:dyDescent="0.25">
      <c r="A7" t="s">
        <v>20</v>
      </c>
      <c r="B7" t="s">
        <v>8</v>
      </c>
      <c r="C7" t="s">
        <v>21</v>
      </c>
      <c r="D7">
        <v>1790567699001</v>
      </c>
      <c r="E7" t="s">
        <v>22</v>
      </c>
      <c r="F7" s="65">
        <v>44590</v>
      </c>
      <c r="H7">
        <v>0.19642857142857142</v>
      </c>
      <c r="I7">
        <v>2.357142857142857E-2</v>
      </c>
      <c r="J7">
        <v>0.22</v>
      </c>
    </row>
    <row r="8" spans="1:10" x14ac:dyDescent="0.25">
      <c r="A8" t="s">
        <v>23</v>
      </c>
      <c r="B8" t="s">
        <v>8</v>
      </c>
      <c r="C8" t="s">
        <v>24</v>
      </c>
      <c r="D8">
        <v>992663235001</v>
      </c>
      <c r="E8" t="s">
        <v>25</v>
      </c>
      <c r="F8" s="65">
        <v>44594</v>
      </c>
      <c r="H8">
        <v>0.50892857142857129</v>
      </c>
      <c r="I8">
        <v>6.1071428571428554E-2</v>
      </c>
      <c r="J8">
        <v>0.56999999999999995</v>
      </c>
    </row>
    <row r="9" spans="1:10" x14ac:dyDescent="0.25">
      <c r="A9" t="s">
        <v>7</v>
      </c>
      <c r="B9" t="s">
        <v>8</v>
      </c>
      <c r="C9" t="s">
        <v>26</v>
      </c>
      <c r="D9">
        <v>1768152560001</v>
      </c>
      <c r="E9" t="s">
        <v>10</v>
      </c>
      <c r="F9" s="65">
        <v>44595</v>
      </c>
      <c r="H9">
        <v>13.401785714285714</v>
      </c>
      <c r="I9">
        <v>1.6082142857142856</v>
      </c>
      <c r="J9">
        <v>15.01</v>
      </c>
    </row>
    <row r="10" spans="1:10" x14ac:dyDescent="0.25">
      <c r="A10" t="s">
        <v>7</v>
      </c>
      <c r="B10" t="s">
        <v>8</v>
      </c>
      <c r="C10" t="s">
        <v>27</v>
      </c>
      <c r="D10">
        <v>1090051721001</v>
      </c>
      <c r="E10" t="s">
        <v>12</v>
      </c>
      <c r="F10" s="65">
        <v>44599</v>
      </c>
      <c r="G10">
        <v>59.71</v>
      </c>
      <c r="J10">
        <v>59.71</v>
      </c>
    </row>
    <row r="11" spans="1:10" x14ac:dyDescent="0.25">
      <c r="A11" t="s">
        <v>13</v>
      </c>
      <c r="B11" t="s">
        <v>8</v>
      </c>
      <c r="C11" t="s">
        <v>28</v>
      </c>
      <c r="D11">
        <v>1768181900001</v>
      </c>
      <c r="E11" t="s">
        <v>15</v>
      </c>
      <c r="F11" s="65">
        <v>44600</v>
      </c>
      <c r="H11">
        <v>38.053571428571423</v>
      </c>
      <c r="I11">
        <v>4.5664285714285704</v>
      </c>
      <c r="J11">
        <v>42.62</v>
      </c>
    </row>
    <row r="12" spans="1:10" x14ac:dyDescent="0.25">
      <c r="A12" t="s">
        <v>23</v>
      </c>
      <c r="B12" t="s">
        <v>8</v>
      </c>
      <c r="C12" t="s">
        <v>29</v>
      </c>
      <c r="D12">
        <v>1791779029001</v>
      </c>
      <c r="E12" t="s">
        <v>30</v>
      </c>
      <c r="F12" s="65">
        <v>44600</v>
      </c>
      <c r="H12">
        <v>38.446428571428569</v>
      </c>
      <c r="I12">
        <v>4.6135714285714284</v>
      </c>
      <c r="J12">
        <v>43.06</v>
      </c>
    </row>
    <row r="13" spans="1:10" x14ac:dyDescent="0.25">
      <c r="A13" t="s">
        <v>7</v>
      </c>
      <c r="B13" t="s">
        <v>8</v>
      </c>
      <c r="C13" t="s">
        <v>31</v>
      </c>
      <c r="D13">
        <v>1090051721001</v>
      </c>
      <c r="E13" t="s">
        <v>12</v>
      </c>
      <c r="F13" s="65">
        <v>44613</v>
      </c>
      <c r="G13">
        <v>28.93</v>
      </c>
      <c r="J13">
        <v>28.93</v>
      </c>
    </row>
    <row r="14" spans="1:10" x14ac:dyDescent="0.25">
      <c r="A14" t="s">
        <v>7</v>
      </c>
      <c r="B14" t="s">
        <v>8</v>
      </c>
      <c r="C14" t="s">
        <v>32</v>
      </c>
      <c r="D14">
        <v>1768152560001</v>
      </c>
      <c r="E14" t="s">
        <v>10</v>
      </c>
      <c r="F14" s="65">
        <v>44623</v>
      </c>
      <c r="H14">
        <v>13.901785714285714</v>
      </c>
      <c r="I14">
        <v>1.6682142857142856</v>
      </c>
      <c r="J14">
        <v>15.57</v>
      </c>
    </row>
    <row r="15" spans="1:10" x14ac:dyDescent="0.25">
      <c r="A15" t="s">
        <v>23</v>
      </c>
      <c r="B15" t="s">
        <v>8</v>
      </c>
      <c r="C15" t="s">
        <v>33</v>
      </c>
      <c r="D15">
        <v>1791779029001</v>
      </c>
      <c r="E15" t="s">
        <v>30</v>
      </c>
      <c r="F15" s="65">
        <v>44623</v>
      </c>
      <c r="H15">
        <v>38.446428571428569</v>
      </c>
      <c r="I15">
        <v>4.6135714285714284</v>
      </c>
      <c r="J15">
        <v>43.06</v>
      </c>
    </row>
    <row r="16" spans="1:10" x14ac:dyDescent="0.25">
      <c r="A16" t="s">
        <v>7</v>
      </c>
      <c r="B16" t="s">
        <v>8</v>
      </c>
      <c r="C16" t="s">
        <v>34</v>
      </c>
      <c r="D16">
        <v>1090051721001</v>
      </c>
      <c r="E16" t="s">
        <v>12</v>
      </c>
      <c r="F16" s="65">
        <v>44628</v>
      </c>
      <c r="G16">
        <v>61.7</v>
      </c>
      <c r="J16">
        <v>61.7</v>
      </c>
    </row>
    <row r="17" spans="1:10" x14ac:dyDescent="0.25">
      <c r="A17" t="s">
        <v>13</v>
      </c>
      <c r="B17" t="s">
        <v>8</v>
      </c>
      <c r="C17" t="s">
        <v>35</v>
      </c>
      <c r="D17">
        <v>1768181900001</v>
      </c>
      <c r="E17" t="s">
        <v>15</v>
      </c>
      <c r="F17" s="65">
        <v>44629</v>
      </c>
      <c r="H17">
        <v>27.937499999999996</v>
      </c>
      <c r="I17">
        <v>3.3524999999999996</v>
      </c>
      <c r="J17">
        <v>31.29</v>
      </c>
    </row>
    <row r="18" spans="1:10" x14ac:dyDescent="0.25">
      <c r="A18" t="s">
        <v>7</v>
      </c>
      <c r="B18" t="s">
        <v>8</v>
      </c>
      <c r="C18" t="s">
        <v>36</v>
      </c>
      <c r="D18">
        <v>1090051721001</v>
      </c>
      <c r="E18" t="s">
        <v>12</v>
      </c>
      <c r="F18" s="65">
        <v>44642</v>
      </c>
      <c r="G18">
        <v>29.1</v>
      </c>
      <c r="J18">
        <v>29.1</v>
      </c>
    </row>
    <row r="19" spans="1:10" x14ac:dyDescent="0.25">
      <c r="A19" t="s">
        <v>7</v>
      </c>
      <c r="B19" t="s">
        <v>8</v>
      </c>
      <c r="C19" t="s">
        <v>37</v>
      </c>
      <c r="D19">
        <v>1768152560001</v>
      </c>
      <c r="E19" t="s">
        <v>10</v>
      </c>
      <c r="F19" s="65">
        <v>44654</v>
      </c>
      <c r="H19">
        <v>12.223214285714285</v>
      </c>
      <c r="I19">
        <v>1.4667857142857141</v>
      </c>
      <c r="J19">
        <v>13.69</v>
      </c>
    </row>
    <row r="20" spans="1:10" x14ac:dyDescent="0.25">
      <c r="A20" t="s">
        <v>23</v>
      </c>
      <c r="B20" t="s">
        <v>8</v>
      </c>
      <c r="C20" t="s">
        <v>38</v>
      </c>
      <c r="D20">
        <v>1791779029001</v>
      </c>
      <c r="E20" t="s">
        <v>30</v>
      </c>
      <c r="F20" s="65">
        <v>44655</v>
      </c>
      <c r="H20">
        <v>38.446428571428569</v>
      </c>
      <c r="I20">
        <v>4.6135714285714284</v>
      </c>
      <c r="J20">
        <v>43.06</v>
      </c>
    </row>
    <row r="21" spans="1:10" x14ac:dyDescent="0.25">
      <c r="A21" t="s">
        <v>7</v>
      </c>
      <c r="B21" t="s">
        <v>8</v>
      </c>
      <c r="C21" t="s">
        <v>39</v>
      </c>
      <c r="D21">
        <v>1090051721001</v>
      </c>
      <c r="E21" t="s">
        <v>12</v>
      </c>
      <c r="F21" s="65">
        <v>44657</v>
      </c>
      <c r="G21">
        <v>58.29</v>
      </c>
      <c r="J21">
        <v>58.29</v>
      </c>
    </row>
    <row r="22" spans="1:10" x14ac:dyDescent="0.25">
      <c r="A22" t="s">
        <v>13</v>
      </c>
      <c r="B22" t="s">
        <v>8</v>
      </c>
      <c r="C22" t="s">
        <v>40</v>
      </c>
      <c r="D22">
        <v>1768181900001</v>
      </c>
      <c r="E22" t="s">
        <v>15</v>
      </c>
      <c r="F22" s="65">
        <v>44659</v>
      </c>
      <c r="H22">
        <v>27.937499999999996</v>
      </c>
      <c r="I22">
        <v>3.3524999999999996</v>
      </c>
      <c r="J22">
        <v>31.29</v>
      </c>
    </row>
    <row r="23" spans="1:10" x14ac:dyDescent="0.25">
      <c r="A23" t="s">
        <v>16</v>
      </c>
      <c r="B23" t="s">
        <v>8</v>
      </c>
      <c r="C23" t="s">
        <v>41</v>
      </c>
      <c r="D23">
        <v>1791243145001</v>
      </c>
      <c r="E23" t="s">
        <v>18</v>
      </c>
      <c r="F23" s="65">
        <v>44671</v>
      </c>
      <c r="H23">
        <v>89.285714285714278</v>
      </c>
      <c r="I23">
        <v>10.714285714285714</v>
      </c>
      <c r="J23">
        <v>100</v>
      </c>
    </row>
    <row r="24" spans="1:10" x14ac:dyDescent="0.25">
      <c r="A24" t="s">
        <v>20</v>
      </c>
      <c r="B24" t="s">
        <v>8</v>
      </c>
      <c r="C24" t="s">
        <v>42</v>
      </c>
      <c r="D24">
        <v>990005737001</v>
      </c>
      <c r="E24" t="s">
        <v>43</v>
      </c>
      <c r="F24" s="65">
        <v>44671</v>
      </c>
      <c r="H24">
        <v>0.50892857142857129</v>
      </c>
      <c r="I24">
        <v>6.1071428571428554E-2</v>
      </c>
      <c r="J24">
        <v>0.56999999999999995</v>
      </c>
    </row>
    <row r="25" spans="1:10" x14ac:dyDescent="0.25">
      <c r="A25" t="s">
        <v>7</v>
      </c>
      <c r="B25" t="s">
        <v>8</v>
      </c>
      <c r="C25" t="s">
        <v>44</v>
      </c>
      <c r="D25">
        <v>1090051721001</v>
      </c>
      <c r="E25" t="s">
        <v>12</v>
      </c>
      <c r="F25" s="65">
        <v>44672</v>
      </c>
      <c r="G25">
        <v>27.21</v>
      </c>
      <c r="J25">
        <v>27.21</v>
      </c>
    </row>
    <row r="26" spans="1:10" x14ac:dyDescent="0.25">
      <c r="A26" t="s">
        <v>16</v>
      </c>
      <c r="B26" t="s">
        <v>8</v>
      </c>
      <c r="C26" t="s">
        <v>45</v>
      </c>
      <c r="D26">
        <v>991232648001</v>
      </c>
      <c r="E26" t="s">
        <v>46</v>
      </c>
      <c r="F26" s="65">
        <v>44684</v>
      </c>
      <c r="H26">
        <v>40.499999999999993</v>
      </c>
      <c r="I26">
        <v>4.8599999999999985</v>
      </c>
      <c r="J26">
        <v>45.36</v>
      </c>
    </row>
    <row r="27" spans="1:10" x14ac:dyDescent="0.25">
      <c r="A27" t="s">
        <v>7</v>
      </c>
      <c r="B27" t="s">
        <v>8</v>
      </c>
      <c r="C27" t="s">
        <v>47</v>
      </c>
      <c r="D27">
        <v>1768152560001</v>
      </c>
      <c r="E27" t="s">
        <v>10</v>
      </c>
      <c r="F27" s="65">
        <v>44684</v>
      </c>
      <c r="H27">
        <v>12.499999999999998</v>
      </c>
      <c r="I27">
        <v>1.4999999999999998</v>
      </c>
      <c r="J27">
        <v>14</v>
      </c>
    </row>
    <row r="28" spans="1:10" x14ac:dyDescent="0.25">
      <c r="A28" t="s">
        <v>23</v>
      </c>
      <c r="B28" t="s">
        <v>8</v>
      </c>
      <c r="C28" t="s">
        <v>48</v>
      </c>
      <c r="D28">
        <v>1791779029001</v>
      </c>
      <c r="E28" t="s">
        <v>30</v>
      </c>
      <c r="F28" s="65">
        <v>44684</v>
      </c>
      <c r="H28">
        <v>38.446428571428569</v>
      </c>
      <c r="I28">
        <v>4.6135714285714284</v>
      </c>
      <c r="J28">
        <v>43.06</v>
      </c>
    </row>
    <row r="29" spans="1:10" x14ac:dyDescent="0.25">
      <c r="A29" t="s">
        <v>13</v>
      </c>
      <c r="B29" t="s">
        <v>8</v>
      </c>
      <c r="C29" t="s">
        <v>49</v>
      </c>
      <c r="D29">
        <v>1768181900001</v>
      </c>
      <c r="E29" t="s">
        <v>15</v>
      </c>
      <c r="F29" s="65">
        <v>44691</v>
      </c>
      <c r="H29">
        <v>6.9999999999999991</v>
      </c>
      <c r="I29">
        <v>0.83999999999999986</v>
      </c>
      <c r="J29">
        <v>7.84</v>
      </c>
    </row>
    <row r="30" spans="1:10" x14ac:dyDescent="0.25">
      <c r="A30" t="s">
        <v>7</v>
      </c>
      <c r="B30" t="s">
        <v>8</v>
      </c>
      <c r="C30" t="s">
        <v>50</v>
      </c>
      <c r="D30">
        <v>1090051721001</v>
      </c>
      <c r="E30" t="s">
        <v>12</v>
      </c>
      <c r="F30" s="65">
        <v>44691</v>
      </c>
      <c r="G30">
        <v>60.78</v>
      </c>
      <c r="J30">
        <v>60.78</v>
      </c>
    </row>
    <row r="31" spans="1:10" x14ac:dyDescent="0.25">
      <c r="A31" t="s">
        <v>23</v>
      </c>
      <c r="B31" t="s">
        <v>8</v>
      </c>
      <c r="C31" t="s">
        <v>51</v>
      </c>
      <c r="D31">
        <v>991285679001</v>
      </c>
      <c r="E31" t="s">
        <v>52</v>
      </c>
      <c r="F31" s="65">
        <v>44698</v>
      </c>
      <c r="H31">
        <v>3.4821428571428568</v>
      </c>
      <c r="I31">
        <v>0.41785714285714282</v>
      </c>
      <c r="J31">
        <v>3.9</v>
      </c>
    </row>
    <row r="32" spans="1:10" x14ac:dyDescent="0.25">
      <c r="A32" t="s">
        <v>7</v>
      </c>
      <c r="B32" t="s">
        <v>8</v>
      </c>
      <c r="C32" t="s">
        <v>53</v>
      </c>
      <c r="D32">
        <v>1090051721001</v>
      </c>
      <c r="E32" t="s">
        <v>12</v>
      </c>
      <c r="F32" s="65">
        <v>44701</v>
      </c>
      <c r="G32">
        <v>25.3</v>
      </c>
      <c r="J32">
        <v>25.3</v>
      </c>
    </row>
    <row r="33" spans="1:10" x14ac:dyDescent="0.25">
      <c r="A33" t="s">
        <v>7</v>
      </c>
      <c r="B33" t="s">
        <v>8</v>
      </c>
      <c r="C33" t="s">
        <v>54</v>
      </c>
      <c r="D33">
        <v>1768152560001</v>
      </c>
      <c r="E33" t="s">
        <v>10</v>
      </c>
      <c r="F33" s="65">
        <v>44715</v>
      </c>
      <c r="H33">
        <v>12.196428571428571</v>
      </c>
      <c r="I33">
        <v>1.4635714285714285</v>
      </c>
      <c r="J33">
        <v>13.66</v>
      </c>
    </row>
    <row r="34" spans="1:10" x14ac:dyDescent="0.25">
      <c r="A34" t="s">
        <v>23</v>
      </c>
      <c r="B34" t="s">
        <v>8</v>
      </c>
      <c r="C34" t="s">
        <v>55</v>
      </c>
      <c r="D34">
        <v>1791779029001</v>
      </c>
      <c r="E34" t="s">
        <v>30</v>
      </c>
      <c r="F34" s="65">
        <v>44715</v>
      </c>
      <c r="H34">
        <v>38.446428571428569</v>
      </c>
      <c r="I34">
        <v>4.6135714285714284</v>
      </c>
      <c r="J34">
        <v>43.06</v>
      </c>
    </row>
    <row r="35" spans="1:10" x14ac:dyDescent="0.25">
      <c r="A35" t="s">
        <v>7</v>
      </c>
      <c r="B35" t="s">
        <v>8</v>
      </c>
      <c r="C35" t="s">
        <v>56</v>
      </c>
      <c r="D35">
        <v>1090051721001</v>
      </c>
      <c r="E35" t="s">
        <v>12</v>
      </c>
      <c r="F35" s="65">
        <v>44719</v>
      </c>
      <c r="G35">
        <v>55.34</v>
      </c>
      <c r="J35">
        <v>55.34</v>
      </c>
    </row>
    <row r="36" spans="1:10" x14ac:dyDescent="0.25">
      <c r="A36" t="s">
        <v>13</v>
      </c>
      <c r="B36" t="s">
        <v>8</v>
      </c>
      <c r="C36" t="s">
        <v>57</v>
      </c>
      <c r="D36">
        <v>1768181900001</v>
      </c>
      <c r="E36" t="s">
        <v>15</v>
      </c>
      <c r="F36" s="65">
        <v>44720</v>
      </c>
      <c r="H36">
        <v>6.9999999999999991</v>
      </c>
      <c r="I36">
        <v>0.83999999999999986</v>
      </c>
      <c r="J36">
        <v>7.84</v>
      </c>
    </row>
    <row r="37" spans="1:10" x14ac:dyDescent="0.25">
      <c r="A37" t="s">
        <v>7</v>
      </c>
      <c r="B37" t="s">
        <v>8</v>
      </c>
      <c r="C37" t="s">
        <v>58</v>
      </c>
      <c r="D37">
        <v>1090051721001</v>
      </c>
      <c r="E37" t="s">
        <v>12</v>
      </c>
      <c r="F37" s="65">
        <v>44733</v>
      </c>
      <c r="G37">
        <v>24.45</v>
      </c>
      <c r="J37">
        <v>24.45</v>
      </c>
    </row>
    <row r="38" spans="1:10" x14ac:dyDescent="0.25">
      <c r="A38" t="s">
        <v>59</v>
      </c>
      <c r="B38" t="s">
        <v>8</v>
      </c>
      <c r="C38" t="s">
        <v>60</v>
      </c>
      <c r="D38">
        <v>460000130001</v>
      </c>
      <c r="E38" t="s">
        <v>61</v>
      </c>
      <c r="F38" s="65">
        <v>44733</v>
      </c>
      <c r="G38">
        <v>2.38</v>
      </c>
      <c r="J38">
        <v>2.38</v>
      </c>
    </row>
    <row r="39" spans="1:10" x14ac:dyDescent="0.25">
      <c r="A39" t="s">
        <v>7</v>
      </c>
      <c r="B39" t="s">
        <v>8</v>
      </c>
      <c r="C39" t="s">
        <v>62</v>
      </c>
      <c r="D39">
        <v>1768152560001</v>
      </c>
      <c r="E39" t="s">
        <v>10</v>
      </c>
      <c r="F39" s="65">
        <v>44745</v>
      </c>
      <c r="H39">
        <v>11.2</v>
      </c>
      <c r="I39">
        <v>1.3439999999999999</v>
      </c>
      <c r="J39">
        <v>13.44</v>
      </c>
    </row>
    <row r="40" spans="1:10" x14ac:dyDescent="0.25">
      <c r="A40" t="s">
        <v>23</v>
      </c>
      <c r="B40" t="s">
        <v>8</v>
      </c>
      <c r="C40" t="s">
        <v>63</v>
      </c>
      <c r="D40">
        <v>1791779029001</v>
      </c>
      <c r="E40" t="s">
        <v>30</v>
      </c>
      <c r="F40" s="65">
        <v>44746</v>
      </c>
      <c r="H40">
        <v>35.88333333333334</v>
      </c>
      <c r="I40">
        <v>4.3060000000000009</v>
      </c>
      <c r="J40">
        <v>43.06</v>
      </c>
    </row>
    <row r="41" spans="1:10" x14ac:dyDescent="0.25">
      <c r="A41" t="s">
        <v>13</v>
      </c>
      <c r="B41" t="s">
        <v>8</v>
      </c>
      <c r="C41" t="s">
        <v>64</v>
      </c>
      <c r="D41">
        <v>1768181900001</v>
      </c>
      <c r="E41" t="s">
        <v>15</v>
      </c>
      <c r="F41" s="65">
        <v>44750</v>
      </c>
      <c r="H41">
        <v>12.783333333333333</v>
      </c>
      <c r="I41">
        <v>1.534</v>
      </c>
      <c r="J41">
        <v>15.34</v>
      </c>
    </row>
    <row r="42" spans="1:10" x14ac:dyDescent="0.25">
      <c r="A42" t="s">
        <v>7</v>
      </c>
      <c r="B42" t="s">
        <v>8</v>
      </c>
      <c r="C42" t="s">
        <v>65</v>
      </c>
      <c r="D42">
        <v>1090051721001</v>
      </c>
      <c r="E42" t="s">
        <v>66</v>
      </c>
      <c r="F42" s="65">
        <v>44754</v>
      </c>
      <c r="G42">
        <v>57.28</v>
      </c>
      <c r="I42">
        <v>0</v>
      </c>
      <c r="J42">
        <v>57.28</v>
      </c>
    </row>
    <row r="43" spans="1:10" x14ac:dyDescent="0.25">
      <c r="A43" t="s">
        <v>7</v>
      </c>
      <c r="B43" t="s">
        <v>8</v>
      </c>
      <c r="C43" t="s">
        <v>67</v>
      </c>
      <c r="D43">
        <v>1090051721001</v>
      </c>
      <c r="E43" t="s">
        <v>66</v>
      </c>
      <c r="F43" s="65">
        <v>44762</v>
      </c>
      <c r="G43">
        <v>22.68</v>
      </c>
      <c r="I43">
        <v>0</v>
      </c>
      <c r="J43">
        <v>22.68</v>
      </c>
    </row>
    <row r="44" spans="1:10" x14ac:dyDescent="0.25">
      <c r="A44" t="s">
        <v>16</v>
      </c>
      <c r="B44" t="s">
        <v>8</v>
      </c>
      <c r="C44" t="s">
        <v>68</v>
      </c>
      <c r="D44">
        <v>1103137384001</v>
      </c>
      <c r="E44" t="s">
        <v>69</v>
      </c>
      <c r="F44" s="65">
        <v>44762</v>
      </c>
      <c r="H44">
        <v>193.59166666666667</v>
      </c>
      <c r="I44">
        <v>23.230999999999998</v>
      </c>
      <c r="J44">
        <v>232.31</v>
      </c>
    </row>
    <row r="45" spans="1:10" x14ac:dyDescent="0.25">
      <c r="A45" t="s">
        <v>23</v>
      </c>
      <c r="B45" t="s">
        <v>8</v>
      </c>
      <c r="C45" t="s">
        <v>70</v>
      </c>
      <c r="D45">
        <v>1791779029001</v>
      </c>
      <c r="E45" t="s">
        <v>30</v>
      </c>
      <c r="F45" s="65">
        <v>44776</v>
      </c>
      <c r="H45">
        <v>35.88333333333334</v>
      </c>
      <c r="I45">
        <v>4.3060000000000009</v>
      </c>
      <c r="J45">
        <v>43.06</v>
      </c>
    </row>
    <row r="46" spans="1:10" x14ac:dyDescent="0.25">
      <c r="A46" t="s">
        <v>7</v>
      </c>
      <c r="B46" t="s">
        <v>8</v>
      </c>
      <c r="C46" t="s">
        <v>71</v>
      </c>
      <c r="D46">
        <v>1768152560001</v>
      </c>
      <c r="E46" t="s">
        <v>10</v>
      </c>
      <c r="F46" s="65">
        <v>44776</v>
      </c>
      <c r="H46">
        <v>11.2</v>
      </c>
      <c r="I46">
        <v>1.3439999999999999</v>
      </c>
      <c r="J46">
        <v>13.44</v>
      </c>
    </row>
    <row r="47" spans="1:10" x14ac:dyDescent="0.25">
      <c r="A47" t="s">
        <v>7</v>
      </c>
      <c r="B47" t="s">
        <v>8</v>
      </c>
      <c r="C47" t="s">
        <v>72</v>
      </c>
      <c r="D47">
        <v>1090051721001</v>
      </c>
      <c r="E47" t="s">
        <v>66</v>
      </c>
      <c r="F47" s="65">
        <v>44777</v>
      </c>
      <c r="G47">
        <v>50.19</v>
      </c>
      <c r="I47">
        <v>0</v>
      </c>
      <c r="J47">
        <v>50.19</v>
      </c>
    </row>
    <row r="48" spans="1:10" x14ac:dyDescent="0.25">
      <c r="A48" t="s">
        <v>13</v>
      </c>
      <c r="B48" t="s">
        <v>8</v>
      </c>
      <c r="C48" t="s">
        <v>73</v>
      </c>
      <c r="D48">
        <v>1768181900001</v>
      </c>
      <c r="E48" t="s">
        <v>15</v>
      </c>
      <c r="F48" s="65">
        <v>44781</v>
      </c>
      <c r="H48">
        <v>12.783333333333333</v>
      </c>
      <c r="I48">
        <v>1.534</v>
      </c>
      <c r="J48">
        <v>15.34</v>
      </c>
    </row>
    <row r="49" spans="1:10" x14ac:dyDescent="0.25">
      <c r="A49" t="s">
        <v>74</v>
      </c>
      <c r="B49" t="s">
        <v>8</v>
      </c>
      <c r="C49" t="s">
        <v>75</v>
      </c>
      <c r="D49">
        <v>1792547164001</v>
      </c>
      <c r="E49" t="s">
        <v>76</v>
      </c>
      <c r="F49" s="65">
        <v>44791</v>
      </c>
      <c r="H49">
        <v>4.666666666666667</v>
      </c>
      <c r="I49">
        <v>0.56000000000000005</v>
      </c>
      <c r="J49">
        <v>5.6</v>
      </c>
    </row>
    <row r="50" spans="1:10" x14ac:dyDescent="0.25">
      <c r="A50" t="s">
        <v>7</v>
      </c>
      <c r="B50" t="s">
        <v>8</v>
      </c>
      <c r="C50" t="s">
        <v>77</v>
      </c>
      <c r="D50">
        <v>1090051721001</v>
      </c>
      <c r="E50" t="s">
        <v>66</v>
      </c>
      <c r="F50" s="65">
        <v>44792</v>
      </c>
      <c r="G50">
        <v>24.92</v>
      </c>
      <c r="I50">
        <v>0</v>
      </c>
      <c r="J50">
        <v>21.01</v>
      </c>
    </row>
    <row r="51" spans="1:10" x14ac:dyDescent="0.25">
      <c r="A51" t="s">
        <v>59</v>
      </c>
      <c r="B51" t="s">
        <v>8</v>
      </c>
      <c r="C51" t="s">
        <v>78</v>
      </c>
      <c r="D51">
        <v>460000130001</v>
      </c>
      <c r="E51" t="s">
        <v>61</v>
      </c>
      <c r="F51" s="65">
        <v>44802</v>
      </c>
      <c r="G51">
        <v>5.04</v>
      </c>
      <c r="I51">
        <v>0</v>
      </c>
      <c r="J51">
        <v>5.04</v>
      </c>
    </row>
    <row r="52" spans="1:10" x14ac:dyDescent="0.25">
      <c r="A52" t="s">
        <v>16</v>
      </c>
      <c r="B52" t="s">
        <v>8</v>
      </c>
      <c r="C52" t="s">
        <v>79</v>
      </c>
      <c r="D52">
        <v>1791243145001</v>
      </c>
      <c r="E52" t="s">
        <v>18</v>
      </c>
      <c r="F52" s="65">
        <v>44803</v>
      </c>
      <c r="H52">
        <v>166.66666666666669</v>
      </c>
      <c r="I52">
        <v>20</v>
      </c>
      <c r="J52">
        <v>200</v>
      </c>
    </row>
    <row r="53" spans="1:10" x14ac:dyDescent="0.25">
      <c r="A53" t="s">
        <v>7</v>
      </c>
      <c r="B53" t="s">
        <v>8</v>
      </c>
      <c r="C53" t="s">
        <v>80</v>
      </c>
      <c r="D53">
        <v>1768152560001</v>
      </c>
      <c r="E53" t="s">
        <v>10</v>
      </c>
      <c r="F53" s="65">
        <v>44807</v>
      </c>
      <c r="H53">
        <v>11.208333333333334</v>
      </c>
      <c r="I53">
        <v>1.345</v>
      </c>
      <c r="J53">
        <v>13.45</v>
      </c>
    </row>
    <row r="54" spans="1:10" x14ac:dyDescent="0.25">
      <c r="A54" t="s">
        <v>23</v>
      </c>
      <c r="B54" t="s">
        <v>8</v>
      </c>
      <c r="C54" t="s">
        <v>81</v>
      </c>
      <c r="D54">
        <v>1791779029001</v>
      </c>
      <c r="E54" t="s">
        <v>30</v>
      </c>
      <c r="F54" s="65">
        <v>44809</v>
      </c>
      <c r="H54">
        <v>35.88333333333334</v>
      </c>
      <c r="I54">
        <v>4.3060000000000009</v>
      </c>
      <c r="J54">
        <v>43.06</v>
      </c>
    </row>
    <row r="55" spans="1:10" x14ac:dyDescent="0.25">
      <c r="A55" t="s">
        <v>7</v>
      </c>
      <c r="B55" t="s">
        <v>8</v>
      </c>
      <c r="C55" t="s">
        <v>82</v>
      </c>
      <c r="D55">
        <v>1090051721001</v>
      </c>
      <c r="E55" t="s">
        <v>66</v>
      </c>
      <c r="F55" s="65">
        <v>44809</v>
      </c>
      <c r="G55">
        <v>56.03</v>
      </c>
      <c r="I55">
        <v>0</v>
      </c>
      <c r="J55">
        <v>54.7</v>
      </c>
    </row>
    <row r="56" spans="1:10" x14ac:dyDescent="0.25">
      <c r="A56" t="s">
        <v>13</v>
      </c>
      <c r="B56" t="s">
        <v>8</v>
      </c>
      <c r="C56" t="s">
        <v>83</v>
      </c>
      <c r="D56">
        <v>1768181900001</v>
      </c>
      <c r="E56" t="s">
        <v>15</v>
      </c>
      <c r="F56" s="65">
        <v>44812</v>
      </c>
      <c r="H56">
        <v>42.13333333333334</v>
      </c>
      <c r="I56">
        <v>5.0560000000000009</v>
      </c>
      <c r="J56">
        <v>50.56</v>
      </c>
    </row>
    <row r="57" spans="1:10" x14ac:dyDescent="0.25">
      <c r="A57" t="s">
        <v>7</v>
      </c>
      <c r="B57" t="s">
        <v>8</v>
      </c>
      <c r="C57" t="s">
        <v>84</v>
      </c>
      <c r="D57">
        <v>1090051721001</v>
      </c>
      <c r="E57" t="s">
        <v>66</v>
      </c>
      <c r="F57" s="65">
        <v>44824</v>
      </c>
      <c r="G57">
        <v>24.92</v>
      </c>
      <c r="I57">
        <v>0</v>
      </c>
      <c r="J57">
        <v>24.92</v>
      </c>
    </row>
    <row r="58" spans="1:10" x14ac:dyDescent="0.25">
      <c r="A58" t="s">
        <v>7</v>
      </c>
      <c r="B58" t="s">
        <v>8</v>
      </c>
      <c r="C58" t="s">
        <v>85</v>
      </c>
      <c r="D58">
        <v>1768152560001</v>
      </c>
      <c r="E58" t="s">
        <v>10</v>
      </c>
      <c r="F58" s="65">
        <v>44837</v>
      </c>
      <c r="H58">
        <v>11.2</v>
      </c>
      <c r="I58">
        <v>1.3439999999999999</v>
      </c>
      <c r="J58">
        <v>13.44</v>
      </c>
    </row>
    <row r="59" spans="1:10" x14ac:dyDescent="0.25">
      <c r="A59" t="s">
        <v>23</v>
      </c>
      <c r="B59" t="s">
        <v>8</v>
      </c>
      <c r="C59" t="s">
        <v>86</v>
      </c>
      <c r="D59">
        <v>1791779029001</v>
      </c>
      <c r="E59" t="s">
        <v>30</v>
      </c>
      <c r="F59" s="65">
        <v>44838</v>
      </c>
      <c r="H59">
        <v>35.88333333333334</v>
      </c>
      <c r="I59">
        <v>4.3060000000000009</v>
      </c>
      <c r="J59">
        <v>43.06</v>
      </c>
    </row>
    <row r="60" spans="1:10" x14ac:dyDescent="0.25">
      <c r="A60" t="s">
        <v>7</v>
      </c>
      <c r="B60" t="s">
        <v>8</v>
      </c>
      <c r="C60" t="s">
        <v>87</v>
      </c>
      <c r="D60">
        <v>1090051721001</v>
      </c>
      <c r="E60" t="s">
        <v>66</v>
      </c>
      <c r="F60" s="65">
        <v>44839</v>
      </c>
      <c r="G60">
        <v>63.3</v>
      </c>
      <c r="I60">
        <v>0</v>
      </c>
      <c r="J60">
        <v>57.14</v>
      </c>
    </row>
    <row r="61" spans="1:10" x14ac:dyDescent="0.25">
      <c r="A61" t="s">
        <v>13</v>
      </c>
      <c r="B61" t="s">
        <v>8</v>
      </c>
      <c r="C61" t="s">
        <v>88</v>
      </c>
      <c r="D61">
        <v>1768181900001</v>
      </c>
      <c r="E61" t="s">
        <v>15</v>
      </c>
      <c r="F61" s="65">
        <v>44845</v>
      </c>
      <c r="H61">
        <v>42.13333333333334</v>
      </c>
      <c r="I61">
        <v>5.0560000000000009</v>
      </c>
      <c r="J61">
        <v>50.56</v>
      </c>
    </row>
    <row r="62" spans="1:10" x14ac:dyDescent="0.25">
      <c r="A62" t="s">
        <v>59</v>
      </c>
      <c r="B62" t="s">
        <v>8</v>
      </c>
      <c r="C62" t="s">
        <v>89</v>
      </c>
      <c r="D62">
        <v>460000130001</v>
      </c>
      <c r="E62" t="s">
        <v>61</v>
      </c>
      <c r="F62" s="65">
        <v>44845</v>
      </c>
      <c r="G62">
        <v>5.54</v>
      </c>
      <c r="I62">
        <v>0</v>
      </c>
      <c r="J62">
        <v>5.54</v>
      </c>
    </row>
    <row r="63" spans="1:10" x14ac:dyDescent="0.25">
      <c r="A63" t="s">
        <v>7</v>
      </c>
      <c r="B63" t="s">
        <v>8</v>
      </c>
      <c r="C63" t="s">
        <v>90</v>
      </c>
      <c r="D63">
        <v>1090051721001</v>
      </c>
      <c r="E63" t="s">
        <v>66</v>
      </c>
      <c r="F63" s="65">
        <v>44855</v>
      </c>
      <c r="G63">
        <v>22.27</v>
      </c>
      <c r="I63">
        <v>0</v>
      </c>
      <c r="J63">
        <v>25.21</v>
      </c>
    </row>
    <row r="64" spans="1:10" x14ac:dyDescent="0.25">
      <c r="A64" t="s">
        <v>16</v>
      </c>
      <c r="B64" t="s">
        <v>8</v>
      </c>
      <c r="C64" t="s">
        <v>91</v>
      </c>
      <c r="D64">
        <v>1791243145001</v>
      </c>
      <c r="E64" t="s">
        <v>18</v>
      </c>
      <c r="F64" s="65">
        <v>44855</v>
      </c>
      <c r="H64">
        <v>50</v>
      </c>
      <c r="I64">
        <v>6</v>
      </c>
      <c r="J64">
        <v>60</v>
      </c>
    </row>
    <row r="65" spans="1:10" x14ac:dyDescent="0.25">
      <c r="A65" t="s">
        <v>7</v>
      </c>
      <c r="B65" t="s">
        <v>8</v>
      </c>
      <c r="C65" t="s">
        <v>92</v>
      </c>
      <c r="D65">
        <v>1768152560001</v>
      </c>
      <c r="E65" t="s">
        <v>10</v>
      </c>
      <c r="F65" s="65">
        <v>44868</v>
      </c>
      <c r="H65">
        <v>11.258333333333333</v>
      </c>
      <c r="I65">
        <v>1.351</v>
      </c>
      <c r="J65">
        <v>13.51</v>
      </c>
    </row>
    <row r="66" spans="1:10" x14ac:dyDescent="0.25">
      <c r="A66" t="s">
        <v>23</v>
      </c>
      <c r="B66" t="s">
        <v>8</v>
      </c>
      <c r="C66" t="s">
        <v>93</v>
      </c>
      <c r="D66">
        <v>1791779029001</v>
      </c>
      <c r="E66" t="s">
        <v>30</v>
      </c>
      <c r="F66" s="65">
        <v>44869</v>
      </c>
      <c r="H66">
        <v>35.88333333333334</v>
      </c>
      <c r="I66">
        <v>4.3060000000000009</v>
      </c>
      <c r="J66">
        <v>43.06</v>
      </c>
    </row>
    <row r="67" spans="1:10" x14ac:dyDescent="0.25">
      <c r="A67" t="s">
        <v>7</v>
      </c>
      <c r="B67" t="s">
        <v>8</v>
      </c>
      <c r="C67" t="s">
        <v>94</v>
      </c>
      <c r="D67">
        <v>1090051721001</v>
      </c>
      <c r="E67" t="s">
        <v>66</v>
      </c>
      <c r="F67" s="65">
        <v>44872</v>
      </c>
      <c r="G67">
        <v>63.3</v>
      </c>
      <c r="I67">
        <v>0</v>
      </c>
      <c r="J67">
        <v>63.3</v>
      </c>
    </row>
    <row r="68" spans="1:10" x14ac:dyDescent="0.25">
      <c r="A68" t="s">
        <v>13</v>
      </c>
      <c r="B68" t="s">
        <v>8</v>
      </c>
      <c r="C68" t="s">
        <v>95</v>
      </c>
      <c r="D68">
        <v>1768181900001</v>
      </c>
      <c r="E68" t="s">
        <v>15</v>
      </c>
      <c r="F68" s="65">
        <v>44875</v>
      </c>
      <c r="H68">
        <v>42.13333333333334</v>
      </c>
      <c r="I68">
        <v>5.0560000000000009</v>
      </c>
      <c r="J68">
        <v>50.56</v>
      </c>
    </row>
    <row r="69" spans="1:10" x14ac:dyDescent="0.25">
      <c r="A69" t="s">
        <v>20</v>
      </c>
      <c r="B69" t="s">
        <v>8</v>
      </c>
      <c r="C69" t="s">
        <v>96</v>
      </c>
      <c r="D69">
        <v>990005737001</v>
      </c>
      <c r="E69" t="s">
        <v>43</v>
      </c>
      <c r="F69" s="65">
        <v>44879</v>
      </c>
      <c r="H69">
        <v>0.47499999999999998</v>
      </c>
      <c r="I69">
        <v>5.6999999999999995E-2</v>
      </c>
      <c r="J69">
        <v>0.56999999999999995</v>
      </c>
    </row>
    <row r="70" spans="1:10" x14ac:dyDescent="0.25">
      <c r="A70" t="s">
        <v>20</v>
      </c>
      <c r="B70" t="s">
        <v>8</v>
      </c>
      <c r="C70" t="s">
        <v>97</v>
      </c>
      <c r="D70">
        <v>990005737001</v>
      </c>
      <c r="E70" t="s">
        <v>43</v>
      </c>
      <c r="F70" s="65">
        <v>44879</v>
      </c>
      <c r="H70">
        <v>0.47499999999999998</v>
      </c>
      <c r="I70">
        <v>5.6999999999999995E-2</v>
      </c>
      <c r="J70">
        <v>0.56999999999999995</v>
      </c>
    </row>
    <row r="71" spans="1:10" x14ac:dyDescent="0.25">
      <c r="A71" t="s">
        <v>59</v>
      </c>
      <c r="B71" t="s">
        <v>8</v>
      </c>
      <c r="C71" t="s">
        <v>98</v>
      </c>
      <c r="D71">
        <v>460000130001</v>
      </c>
      <c r="E71" t="s">
        <v>61</v>
      </c>
      <c r="F71" s="65">
        <v>44880</v>
      </c>
      <c r="G71">
        <v>5.54</v>
      </c>
      <c r="I71">
        <v>0</v>
      </c>
      <c r="J71">
        <v>5.54</v>
      </c>
    </row>
    <row r="72" spans="1:10" x14ac:dyDescent="0.25">
      <c r="A72" t="s">
        <v>7</v>
      </c>
      <c r="B72" t="s">
        <v>8</v>
      </c>
      <c r="C72" t="s">
        <v>99</v>
      </c>
      <c r="D72">
        <v>1090051721001</v>
      </c>
      <c r="E72" t="s">
        <v>66</v>
      </c>
      <c r="F72" s="65">
        <v>44887</v>
      </c>
      <c r="G72">
        <v>23.53</v>
      </c>
      <c r="I72">
        <v>0</v>
      </c>
      <c r="J72">
        <v>23.53</v>
      </c>
    </row>
    <row r="73" spans="1:10" x14ac:dyDescent="0.25">
      <c r="A73" t="s">
        <v>7</v>
      </c>
      <c r="B73" t="s">
        <v>8</v>
      </c>
      <c r="C73" t="s">
        <v>100</v>
      </c>
      <c r="D73">
        <v>1768152560001</v>
      </c>
      <c r="E73" t="s">
        <v>10</v>
      </c>
      <c r="F73" s="65">
        <v>44898</v>
      </c>
      <c r="H73">
        <v>11.65</v>
      </c>
      <c r="I73">
        <v>1.3979999999999999</v>
      </c>
      <c r="J73">
        <v>13.98</v>
      </c>
    </row>
    <row r="74" spans="1:10" x14ac:dyDescent="0.25">
      <c r="A74" t="s">
        <v>7</v>
      </c>
      <c r="B74" t="s">
        <v>8</v>
      </c>
      <c r="C74" t="s">
        <v>101</v>
      </c>
      <c r="D74">
        <v>1090051721001</v>
      </c>
      <c r="E74" t="s">
        <v>66</v>
      </c>
      <c r="F74" s="65">
        <v>44901</v>
      </c>
      <c r="G74">
        <v>56.03</v>
      </c>
      <c r="I74">
        <v>0</v>
      </c>
      <c r="J74">
        <v>56.03</v>
      </c>
    </row>
    <row r="75" spans="1:10" x14ac:dyDescent="0.25">
      <c r="A75" t="s">
        <v>23</v>
      </c>
      <c r="B75" t="s">
        <v>8</v>
      </c>
      <c r="C75" t="s">
        <v>102</v>
      </c>
      <c r="D75">
        <v>1791779029001</v>
      </c>
      <c r="E75" t="s">
        <v>30</v>
      </c>
      <c r="F75" s="65">
        <v>44901</v>
      </c>
      <c r="H75">
        <v>35.88333333333334</v>
      </c>
      <c r="I75">
        <v>4.3060000000000009</v>
      </c>
      <c r="J75">
        <v>43.06</v>
      </c>
    </row>
    <row r="76" spans="1:10" x14ac:dyDescent="0.25">
      <c r="A76" t="s">
        <v>16</v>
      </c>
      <c r="B76" t="s">
        <v>8</v>
      </c>
      <c r="C76" t="s">
        <v>103</v>
      </c>
      <c r="D76">
        <v>1791841565001</v>
      </c>
      <c r="E76" t="s">
        <v>104</v>
      </c>
      <c r="F76" s="65">
        <v>44902</v>
      </c>
      <c r="H76">
        <v>731.57500000000005</v>
      </c>
      <c r="I76">
        <v>87.789000000000001</v>
      </c>
      <c r="J76">
        <v>877.89</v>
      </c>
    </row>
    <row r="77" spans="1:10" x14ac:dyDescent="0.25">
      <c r="A77" t="s">
        <v>13</v>
      </c>
      <c r="B77" t="s">
        <v>8</v>
      </c>
      <c r="C77" t="s">
        <v>105</v>
      </c>
      <c r="D77">
        <v>1768181900001</v>
      </c>
      <c r="E77" t="s">
        <v>15</v>
      </c>
      <c r="F77" s="65">
        <v>44903</v>
      </c>
      <c r="H77">
        <v>42.13333333333334</v>
      </c>
      <c r="I77">
        <v>5.0560000000000009</v>
      </c>
      <c r="J77">
        <v>50.56</v>
      </c>
    </row>
    <row r="78" spans="1:10" x14ac:dyDescent="0.25">
      <c r="A78" t="s">
        <v>59</v>
      </c>
      <c r="B78" t="s">
        <v>8</v>
      </c>
      <c r="C78" t="s">
        <v>106</v>
      </c>
      <c r="D78">
        <v>460000130001</v>
      </c>
      <c r="E78" t="s">
        <v>61</v>
      </c>
      <c r="F78" s="65">
        <v>44904</v>
      </c>
      <c r="G78">
        <v>5.29</v>
      </c>
      <c r="I78">
        <v>0</v>
      </c>
      <c r="J78">
        <v>5.29</v>
      </c>
    </row>
    <row r="79" spans="1:10" x14ac:dyDescent="0.25">
      <c r="A79" t="s">
        <v>59</v>
      </c>
      <c r="B79" t="s">
        <v>8</v>
      </c>
      <c r="C79" t="s">
        <v>107</v>
      </c>
      <c r="D79">
        <v>460000130001</v>
      </c>
      <c r="E79" t="s">
        <v>61</v>
      </c>
      <c r="F79" s="65">
        <v>44909</v>
      </c>
      <c r="G79">
        <v>5.29</v>
      </c>
      <c r="I79">
        <v>0</v>
      </c>
      <c r="J79">
        <v>5.29</v>
      </c>
    </row>
    <row r="80" spans="1:10" x14ac:dyDescent="0.25">
      <c r="A80" t="s">
        <v>7</v>
      </c>
      <c r="B80" t="s">
        <v>8</v>
      </c>
      <c r="C80" t="s">
        <v>108</v>
      </c>
      <c r="D80">
        <v>1090051721001</v>
      </c>
      <c r="E80" t="s">
        <v>66</v>
      </c>
      <c r="F80" s="65">
        <v>44915</v>
      </c>
      <c r="G80">
        <v>22.27</v>
      </c>
      <c r="I80">
        <v>0</v>
      </c>
      <c r="J80">
        <v>22.27</v>
      </c>
    </row>
    <row r="81" spans="7:10" x14ac:dyDescent="0.25">
      <c r="G81">
        <f>SUM(G2:G80)</f>
        <v>1032.7399999999996</v>
      </c>
      <c r="H81">
        <f>SUM(H2:H80)</f>
        <v>2288.9952380952386</v>
      </c>
      <c r="I81">
        <v>194.94800000000001</v>
      </c>
      <c r="J81">
        <v>2454.4399999999996</v>
      </c>
    </row>
  </sheetData>
  <autoFilter ref="A1:J80" xr:uid="{B02C6F18-58DC-4712-A7D0-B0FD84731584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6F047-119C-4046-A5F9-C764C4ABA4BA}">
  <dimension ref="A1:F26"/>
  <sheetViews>
    <sheetView workbookViewId="0">
      <selection activeCell="A12" sqref="A12"/>
    </sheetView>
  </sheetViews>
  <sheetFormatPr baseColWidth="10" defaultRowHeight="15" x14ac:dyDescent="0.25"/>
  <sheetData>
    <row r="1" spans="1:6" x14ac:dyDescent="0.25">
      <c r="A1" t="s">
        <v>167</v>
      </c>
      <c r="B1" t="s">
        <v>163</v>
      </c>
      <c r="C1" s="36">
        <v>0.12</v>
      </c>
      <c r="D1" t="s">
        <v>6</v>
      </c>
      <c r="E1" t="s">
        <v>168</v>
      </c>
      <c r="F1" t="s">
        <v>165</v>
      </c>
    </row>
    <row r="2" spans="1:6" x14ac:dyDescent="0.25">
      <c r="A2">
        <v>14</v>
      </c>
      <c r="B2">
        <v>201.6</v>
      </c>
      <c r="C2">
        <f>+B2*12%</f>
        <v>24.192</v>
      </c>
      <c r="D2">
        <f>+B2+C2</f>
        <v>225.792</v>
      </c>
      <c r="E2">
        <f>+B2*1%</f>
        <v>2.016</v>
      </c>
      <c r="F2">
        <f>+C2</f>
        <v>24.192</v>
      </c>
    </row>
    <row r="3" spans="1:6" x14ac:dyDescent="0.25">
      <c r="A3">
        <v>16</v>
      </c>
      <c r="B3">
        <v>202.5</v>
      </c>
      <c r="C3">
        <f>+B3*12%</f>
        <v>24.3</v>
      </c>
      <c r="D3">
        <f>+B3+C3</f>
        <v>226.8</v>
      </c>
      <c r="E3">
        <f>+B3*1%</f>
        <v>2.0249999999999999</v>
      </c>
      <c r="F3">
        <f>+C3</f>
        <v>24.3</v>
      </c>
    </row>
    <row r="4" spans="1:6" x14ac:dyDescent="0.25">
      <c r="A4">
        <v>17</v>
      </c>
      <c r="B4">
        <v>300</v>
      </c>
      <c r="C4">
        <f>+B4*12%</f>
        <v>36</v>
      </c>
      <c r="D4">
        <f>+B4+C4</f>
        <v>336</v>
      </c>
      <c r="E4">
        <f>+B4*1%</f>
        <v>3</v>
      </c>
      <c r="F4">
        <f>+C4</f>
        <v>36</v>
      </c>
    </row>
    <row r="5" spans="1:6" x14ac:dyDescent="0.25">
      <c r="A5">
        <v>18</v>
      </c>
      <c r="B5">
        <v>369.6</v>
      </c>
      <c r="C5">
        <f>+B5*12%</f>
        <v>44.352000000000004</v>
      </c>
      <c r="D5">
        <f>+B5+C5</f>
        <v>413.952</v>
      </c>
      <c r="E5">
        <f>+B5*1%</f>
        <v>3.6960000000000002</v>
      </c>
      <c r="F5">
        <f>+C5</f>
        <v>44.352000000000004</v>
      </c>
    </row>
    <row r="6" spans="1:6" x14ac:dyDescent="0.25">
      <c r="A6">
        <v>20</v>
      </c>
      <c r="B6">
        <v>300</v>
      </c>
      <c r="C6">
        <f>+B6*12%</f>
        <v>36</v>
      </c>
      <c r="D6">
        <f>+B6+C6</f>
        <v>336</v>
      </c>
      <c r="E6">
        <f>+B6*1%</f>
        <v>3</v>
      </c>
      <c r="F6">
        <f>+C6</f>
        <v>36</v>
      </c>
    </row>
    <row r="7" spans="1:6" x14ac:dyDescent="0.25">
      <c r="B7">
        <f>SUM(B2:B6)</f>
        <v>1373.7</v>
      </c>
      <c r="C7">
        <f t="shared" ref="C7:F7" si="0">SUM(C2:C6)</f>
        <v>164.84399999999999</v>
      </c>
      <c r="D7">
        <f t="shared" si="0"/>
        <v>1538.5439999999999</v>
      </c>
      <c r="E7">
        <f t="shared" si="0"/>
        <v>13.737</v>
      </c>
      <c r="F7">
        <f t="shared" si="0"/>
        <v>164.84399999999999</v>
      </c>
    </row>
    <row r="9" spans="1:6" x14ac:dyDescent="0.25">
      <c r="B9" t="s">
        <v>163</v>
      </c>
      <c r="C9" s="36">
        <v>0.12</v>
      </c>
      <c r="D9" t="s">
        <v>6</v>
      </c>
      <c r="E9" t="s">
        <v>164</v>
      </c>
      <c r="F9" t="s">
        <v>165</v>
      </c>
    </row>
    <row r="10" spans="1:6" x14ac:dyDescent="0.25">
      <c r="A10">
        <v>21</v>
      </c>
      <c r="B10">
        <v>300</v>
      </c>
      <c r="C10">
        <f>+B10*12%</f>
        <v>36</v>
      </c>
      <c r="D10">
        <f>+B10+C10</f>
        <v>336</v>
      </c>
      <c r="E10">
        <f>+B10*1%</f>
        <v>3</v>
      </c>
      <c r="F10">
        <f>+C10</f>
        <v>36</v>
      </c>
    </row>
    <row r="11" spans="1:6" x14ac:dyDescent="0.25">
      <c r="A11">
        <v>24</v>
      </c>
      <c r="B11">
        <v>128.80000000000001</v>
      </c>
      <c r="C11">
        <f>+B11*12%</f>
        <v>15.456000000000001</v>
      </c>
      <c r="D11">
        <f>+B11+C11</f>
        <v>144.256</v>
      </c>
      <c r="E11">
        <f>+B11*1.75%</f>
        <v>2.2540000000000004</v>
      </c>
      <c r="F11">
        <f>+C11</f>
        <v>15.456000000000001</v>
      </c>
    </row>
    <row r="12" spans="1:6" x14ac:dyDescent="0.25">
      <c r="A12">
        <v>27</v>
      </c>
      <c r="B12">
        <v>3385.5</v>
      </c>
      <c r="C12">
        <f>+B12*12%</f>
        <v>406.26</v>
      </c>
      <c r="D12">
        <f>+B12+C12</f>
        <v>3791.76</v>
      </c>
      <c r="E12">
        <f>+B12*1%</f>
        <v>33.855000000000004</v>
      </c>
      <c r="F12">
        <f>+C12*70%</f>
        <v>284.38199999999995</v>
      </c>
    </row>
    <row r="13" spans="1:6" x14ac:dyDescent="0.25">
      <c r="A13">
        <v>28</v>
      </c>
      <c r="B13">
        <v>173.6</v>
      </c>
      <c r="C13">
        <f t="shared" ref="C13:C23" si="1">+B13*12%</f>
        <v>20.831999999999997</v>
      </c>
      <c r="D13">
        <f t="shared" ref="D13:D23" si="2">+B13+C13</f>
        <v>194.43199999999999</v>
      </c>
      <c r="E13">
        <f>+B13*1.75%</f>
        <v>3.0380000000000003</v>
      </c>
      <c r="F13">
        <f>+C13</f>
        <v>20.831999999999997</v>
      </c>
    </row>
    <row r="14" spans="1:6" x14ac:dyDescent="0.25">
      <c r="A14">
        <v>29</v>
      </c>
      <c r="B14">
        <v>300</v>
      </c>
      <c r="C14">
        <f t="shared" si="1"/>
        <v>36</v>
      </c>
      <c r="D14">
        <f t="shared" si="2"/>
        <v>336</v>
      </c>
      <c r="E14">
        <f>+B14*1%</f>
        <v>3</v>
      </c>
      <c r="F14">
        <f>+C14</f>
        <v>36</v>
      </c>
    </row>
    <row r="15" spans="1:6" x14ac:dyDescent="0.25">
      <c r="A15">
        <v>30</v>
      </c>
      <c r="B15">
        <v>482.4</v>
      </c>
      <c r="C15">
        <f t="shared" si="1"/>
        <v>57.887999999999998</v>
      </c>
      <c r="D15">
        <f t="shared" si="2"/>
        <v>540.28800000000001</v>
      </c>
      <c r="E15">
        <f t="shared" ref="E15:E23" si="3">+B15*1%</f>
        <v>4.8239999999999998</v>
      </c>
      <c r="F15">
        <f t="shared" ref="F15:F18" si="4">+C15*70%</f>
        <v>40.521599999999999</v>
      </c>
    </row>
    <row r="16" spans="1:6" x14ac:dyDescent="0.25">
      <c r="A16">
        <v>31</v>
      </c>
      <c r="B16">
        <v>252</v>
      </c>
      <c r="C16">
        <f t="shared" si="1"/>
        <v>30.24</v>
      </c>
      <c r="D16">
        <f t="shared" si="2"/>
        <v>282.24</v>
      </c>
      <c r="E16">
        <f t="shared" si="3"/>
        <v>2.52</v>
      </c>
      <c r="F16">
        <f>+C16</f>
        <v>30.24</v>
      </c>
    </row>
    <row r="17" spans="1:6" x14ac:dyDescent="0.25">
      <c r="A17">
        <v>33</v>
      </c>
      <c r="B17">
        <v>277.2</v>
      </c>
      <c r="C17">
        <f t="shared" si="1"/>
        <v>33.263999999999996</v>
      </c>
      <c r="D17">
        <f t="shared" si="2"/>
        <v>310.464</v>
      </c>
      <c r="E17">
        <f t="shared" si="3"/>
        <v>2.7719999999999998</v>
      </c>
      <c r="F17">
        <f t="shared" si="4"/>
        <v>23.284799999999997</v>
      </c>
    </row>
    <row r="18" spans="1:6" x14ac:dyDescent="0.25">
      <c r="A18">
        <v>35</v>
      </c>
      <c r="B18">
        <v>300</v>
      </c>
      <c r="C18">
        <f t="shared" si="1"/>
        <v>36</v>
      </c>
      <c r="D18">
        <f t="shared" si="2"/>
        <v>336</v>
      </c>
      <c r="E18">
        <f t="shared" si="3"/>
        <v>3</v>
      </c>
      <c r="F18">
        <f t="shared" si="4"/>
        <v>25.2</v>
      </c>
    </row>
    <row r="19" spans="1:6" x14ac:dyDescent="0.25">
      <c r="A19">
        <v>36</v>
      </c>
      <c r="B19">
        <v>277.2</v>
      </c>
      <c r="C19">
        <f t="shared" si="1"/>
        <v>33.263999999999996</v>
      </c>
      <c r="D19">
        <f t="shared" si="2"/>
        <v>310.464</v>
      </c>
      <c r="E19">
        <f t="shared" si="3"/>
        <v>2.7719999999999998</v>
      </c>
      <c r="F19">
        <f>+C19</f>
        <v>33.263999999999996</v>
      </c>
    </row>
    <row r="20" spans="1:6" x14ac:dyDescent="0.25">
      <c r="A20">
        <v>38</v>
      </c>
      <c r="B20">
        <v>220.78</v>
      </c>
      <c r="C20">
        <f t="shared" si="1"/>
        <v>26.493600000000001</v>
      </c>
      <c r="D20">
        <f t="shared" si="2"/>
        <v>247.27359999999999</v>
      </c>
      <c r="E20">
        <f t="shared" si="3"/>
        <v>2.2078000000000002</v>
      </c>
      <c r="F20">
        <f>+C20*70%</f>
        <v>18.54552</v>
      </c>
    </row>
    <row r="21" spans="1:6" x14ac:dyDescent="0.25">
      <c r="A21">
        <v>40</v>
      </c>
      <c r="B21">
        <v>264.60000000000002</v>
      </c>
      <c r="C21">
        <f t="shared" si="1"/>
        <v>31.752000000000002</v>
      </c>
      <c r="D21">
        <f t="shared" si="2"/>
        <v>296.35200000000003</v>
      </c>
      <c r="E21">
        <f t="shared" si="3"/>
        <v>2.6460000000000004</v>
      </c>
      <c r="F21">
        <f>+C21</f>
        <v>31.752000000000002</v>
      </c>
    </row>
    <row r="22" spans="1:6" x14ac:dyDescent="0.25">
      <c r="A22">
        <v>41</v>
      </c>
      <c r="B22">
        <v>264.60000000000002</v>
      </c>
      <c r="C22">
        <f t="shared" si="1"/>
        <v>31.752000000000002</v>
      </c>
      <c r="D22">
        <f t="shared" si="2"/>
        <v>296.35200000000003</v>
      </c>
      <c r="E22">
        <f t="shared" si="3"/>
        <v>2.6460000000000004</v>
      </c>
      <c r="F22">
        <f>+C22</f>
        <v>31.752000000000002</v>
      </c>
    </row>
    <row r="23" spans="1:6" x14ac:dyDescent="0.25">
      <c r="A23">
        <v>42</v>
      </c>
      <c r="B23">
        <v>848.61</v>
      </c>
      <c r="C23">
        <f t="shared" si="1"/>
        <v>101.83319999999999</v>
      </c>
      <c r="D23">
        <f t="shared" si="2"/>
        <v>950.44320000000005</v>
      </c>
      <c r="E23">
        <f t="shared" si="3"/>
        <v>8.4861000000000004</v>
      </c>
      <c r="F23">
        <f>+C23*0.7</f>
        <v>71.283239999999992</v>
      </c>
    </row>
    <row r="24" spans="1:6" x14ac:dyDescent="0.25">
      <c r="B24" s="1">
        <f>SUM(B10:B23)</f>
        <v>7475.2899999999991</v>
      </c>
      <c r="C24" s="1">
        <f t="shared" ref="C24:F24" si="5">SUM(C10:C23)</f>
        <v>897.03480000000002</v>
      </c>
      <c r="D24" s="1">
        <f t="shared" si="5"/>
        <v>8372.3248000000003</v>
      </c>
      <c r="E24" s="1">
        <f t="shared" si="5"/>
        <v>77.020900000000012</v>
      </c>
      <c r="F24" s="1">
        <f t="shared" si="5"/>
        <v>698.51315999999986</v>
      </c>
    </row>
    <row r="26" spans="1:6" x14ac:dyDescent="0.25">
      <c r="A26" s="1" t="s">
        <v>166</v>
      </c>
      <c r="B26" s="1">
        <f>+B7+B24</f>
        <v>8848.99</v>
      </c>
      <c r="C26" s="1">
        <f t="shared" ref="C26:F26" si="6">+C7+C24</f>
        <v>1061.8788</v>
      </c>
      <c r="D26" s="1">
        <f t="shared" si="6"/>
        <v>9910.8688000000002</v>
      </c>
      <c r="E26" s="1">
        <f t="shared" si="6"/>
        <v>90.757900000000006</v>
      </c>
      <c r="F26" s="1">
        <f t="shared" si="6"/>
        <v>863.35715999999979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358C3-DAC4-49D7-862C-E0AB39852E2B}">
  <dimension ref="A1:D9"/>
  <sheetViews>
    <sheetView workbookViewId="0">
      <selection activeCell="D20" sqref="D20"/>
    </sheetView>
  </sheetViews>
  <sheetFormatPr baseColWidth="10" defaultRowHeight="15" x14ac:dyDescent="0.25"/>
  <cols>
    <col min="1" max="1" width="39.5703125" customWidth="1"/>
  </cols>
  <sheetData>
    <row r="1" spans="1:4" x14ac:dyDescent="0.25">
      <c r="A1" t="s">
        <v>109</v>
      </c>
      <c r="B1" t="s">
        <v>113</v>
      </c>
      <c r="C1" t="s">
        <v>114</v>
      </c>
      <c r="D1" t="s">
        <v>6</v>
      </c>
    </row>
    <row r="2" spans="1:4" x14ac:dyDescent="0.25">
      <c r="A2" t="s">
        <v>20</v>
      </c>
      <c r="C2">
        <v>1.6553571428571425</v>
      </c>
      <c r="D2">
        <f>SUM(B2:C2)</f>
        <v>1.6553571428571425</v>
      </c>
    </row>
    <row r="3" spans="1:4" x14ac:dyDescent="0.25">
      <c r="A3" t="s">
        <v>13</v>
      </c>
      <c r="C3">
        <v>319.18035714285713</v>
      </c>
      <c r="D3">
        <f t="shared" ref="D3:D8" si="0">SUM(B3:C3)</f>
        <v>319.18035714285713</v>
      </c>
    </row>
    <row r="4" spans="1:4" x14ac:dyDescent="0.25">
      <c r="A4" t="s">
        <v>23</v>
      </c>
      <c r="C4">
        <v>411.52321428571423</v>
      </c>
      <c r="D4">
        <f t="shared" si="0"/>
        <v>411.52321428571423</v>
      </c>
    </row>
    <row r="5" spans="1:4" x14ac:dyDescent="0.25">
      <c r="A5" t="s">
        <v>16</v>
      </c>
      <c r="C5">
        <v>1405.547619047619</v>
      </c>
      <c r="D5">
        <f t="shared" si="0"/>
        <v>1405.547619047619</v>
      </c>
    </row>
    <row r="6" spans="1:4" x14ac:dyDescent="0.25">
      <c r="A6" t="s">
        <v>7</v>
      </c>
      <c r="B6">
        <v>1003.6599999999996</v>
      </c>
      <c r="C6">
        <v>146.42202380952381</v>
      </c>
      <c r="D6">
        <f t="shared" si="0"/>
        <v>1150.0820238095234</v>
      </c>
    </row>
    <row r="7" spans="1:4" x14ac:dyDescent="0.25">
      <c r="A7" t="s">
        <v>74</v>
      </c>
      <c r="C7">
        <v>4.666666666666667</v>
      </c>
      <c r="D7">
        <f t="shared" si="0"/>
        <v>4.666666666666667</v>
      </c>
    </row>
    <row r="8" spans="1:4" x14ac:dyDescent="0.25">
      <c r="A8" t="s">
        <v>59</v>
      </c>
      <c r="B8">
        <v>29.08</v>
      </c>
      <c r="D8">
        <f t="shared" si="0"/>
        <v>29.08</v>
      </c>
    </row>
    <row r="9" spans="1:4" s="1" customFormat="1" x14ac:dyDescent="0.25">
      <c r="A9" s="1" t="s">
        <v>110</v>
      </c>
      <c r="B9" s="1">
        <v>1032.7399999999996</v>
      </c>
      <c r="C9" s="1">
        <v>2288.9952380952377</v>
      </c>
      <c r="D9" s="1">
        <f>SUM(B9:C9)</f>
        <v>3321.735238095237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6DC1C-18A9-4FAA-8B46-5F1F03B8DFFE}">
  <dimension ref="B1:F50"/>
  <sheetViews>
    <sheetView topLeftCell="B11" workbookViewId="0">
      <selection activeCell="D25" sqref="D25"/>
    </sheetView>
  </sheetViews>
  <sheetFormatPr baseColWidth="10" defaultRowHeight="15" x14ac:dyDescent="0.25"/>
  <cols>
    <col min="1" max="1" width="4.42578125" customWidth="1"/>
    <col min="2" max="2" width="34.42578125" customWidth="1"/>
    <col min="4" max="4" width="14.85546875" customWidth="1"/>
  </cols>
  <sheetData>
    <row r="1" spans="2:5" ht="15.75" x14ac:dyDescent="0.25">
      <c r="B1" s="66" t="s">
        <v>115</v>
      </c>
      <c r="C1" s="66"/>
      <c r="D1" s="66"/>
      <c r="E1" s="66"/>
    </row>
    <row r="2" spans="2:5" ht="15.75" x14ac:dyDescent="0.25">
      <c r="B2" s="4"/>
      <c r="C2" s="5"/>
      <c r="D2" s="5"/>
      <c r="E2" s="5"/>
    </row>
    <row r="3" spans="2:5" ht="15.75" x14ac:dyDescent="0.25">
      <c r="B3" s="66" t="s">
        <v>116</v>
      </c>
      <c r="C3" s="66"/>
      <c r="D3" s="66"/>
      <c r="E3" s="66"/>
    </row>
    <row r="4" spans="2:5" x14ac:dyDescent="0.25">
      <c r="B4" s="5"/>
      <c r="C4" s="5"/>
      <c r="D4" s="5"/>
      <c r="E4" s="5"/>
    </row>
    <row r="5" spans="2:5" ht="15.75" x14ac:dyDescent="0.25">
      <c r="B5" s="66" t="s">
        <v>148</v>
      </c>
      <c r="C5" s="66"/>
      <c r="D5" s="66"/>
      <c r="E5" s="66"/>
    </row>
    <row r="7" spans="2:5" x14ac:dyDescent="0.25">
      <c r="B7" s="1" t="s">
        <v>117</v>
      </c>
    </row>
    <row r="8" spans="2:5" x14ac:dyDescent="0.25">
      <c r="B8" s="1" t="s">
        <v>118</v>
      </c>
      <c r="C8" s="6"/>
      <c r="D8" s="6"/>
      <c r="E8" s="6">
        <f>SUM(D9)</f>
        <v>77.760000000000005</v>
      </c>
    </row>
    <row r="9" spans="2:5" x14ac:dyDescent="0.25">
      <c r="B9" s="1" t="s">
        <v>119</v>
      </c>
      <c r="C9" s="6"/>
      <c r="D9" s="6">
        <v>77.760000000000005</v>
      </c>
      <c r="E9" s="7"/>
    </row>
    <row r="11" spans="2:5" x14ac:dyDescent="0.25">
      <c r="B11" s="1" t="s">
        <v>120</v>
      </c>
      <c r="E11" s="8">
        <f>+D12</f>
        <v>2621.2600000000002</v>
      </c>
    </row>
    <row r="12" spans="2:5" x14ac:dyDescent="0.25">
      <c r="B12" s="9" t="s">
        <v>121</v>
      </c>
      <c r="D12" s="7">
        <v>2621.2600000000002</v>
      </c>
    </row>
    <row r="14" spans="2:5" x14ac:dyDescent="0.25">
      <c r="B14" s="1" t="s">
        <v>256</v>
      </c>
      <c r="C14" s="1"/>
      <c r="D14" s="1"/>
      <c r="E14" s="11"/>
    </row>
    <row r="15" spans="2:5" x14ac:dyDescent="0.25">
      <c r="B15" t="s">
        <v>169</v>
      </c>
      <c r="C15" s="1"/>
      <c r="E15" s="11"/>
    </row>
    <row r="16" spans="2:5" x14ac:dyDescent="0.25">
      <c r="B16" t="s">
        <v>170</v>
      </c>
      <c r="C16" s="1"/>
      <c r="D16">
        <v>35.93</v>
      </c>
      <c r="E16" s="11"/>
    </row>
    <row r="17" spans="2:6" x14ac:dyDescent="0.25">
      <c r="B17" t="s">
        <v>257</v>
      </c>
      <c r="E17">
        <f>SUM(D15:D16)</f>
        <v>35.93</v>
      </c>
    </row>
    <row r="18" spans="2:6" x14ac:dyDescent="0.25">
      <c r="B18" s="1" t="s">
        <v>122</v>
      </c>
      <c r="D18" s="1"/>
      <c r="E18" s="11">
        <f>+E8+E11+E17</f>
        <v>2734.9500000000003</v>
      </c>
    </row>
    <row r="20" spans="2:6" x14ac:dyDescent="0.25">
      <c r="B20" s="1" t="s">
        <v>123</v>
      </c>
      <c r="C20" s="6"/>
      <c r="D20" s="6"/>
      <c r="E20" s="6"/>
    </row>
    <row r="21" spans="2:6" x14ac:dyDescent="0.25">
      <c r="B21" t="s">
        <v>124</v>
      </c>
      <c r="C21" s="6"/>
      <c r="D21" s="12">
        <v>5500</v>
      </c>
      <c r="E21" s="6"/>
    </row>
    <row r="22" spans="2:6" x14ac:dyDescent="0.25">
      <c r="B22" s="9" t="s">
        <v>125</v>
      </c>
      <c r="C22" s="6"/>
      <c r="D22" s="7">
        <f>1207.14+2500+5000</f>
        <v>8707.14</v>
      </c>
      <c r="E22" s="6"/>
    </row>
    <row r="23" spans="2:6" x14ac:dyDescent="0.25">
      <c r="B23" t="s">
        <v>126</v>
      </c>
      <c r="C23" s="6"/>
      <c r="D23" s="12">
        <v>22550</v>
      </c>
      <c r="E23" s="10"/>
      <c r="F23" s="8"/>
    </row>
    <row r="24" spans="2:6" x14ac:dyDescent="0.25">
      <c r="B24" s="9" t="s">
        <v>127</v>
      </c>
      <c r="C24" s="6"/>
      <c r="D24" s="13">
        <v>-1820.5</v>
      </c>
      <c r="E24" s="10"/>
    </row>
    <row r="25" spans="2:6" x14ac:dyDescent="0.25">
      <c r="B25" s="9" t="s">
        <v>128</v>
      </c>
      <c r="C25" s="6"/>
      <c r="D25" s="13">
        <f>-11019.77-350-RESULTADOS!C22</f>
        <v>-14770.970000000001</v>
      </c>
    </row>
    <row r="26" spans="2:6" x14ac:dyDescent="0.25">
      <c r="B26" s="1" t="s">
        <v>129</v>
      </c>
      <c r="C26" s="6"/>
      <c r="D26" s="6"/>
      <c r="E26" s="10">
        <f>SUM(D21:D25)</f>
        <v>20165.669999999998</v>
      </c>
    </row>
    <row r="27" spans="2:6" ht="15.75" thickBot="1" x14ac:dyDescent="0.3">
      <c r="B27" s="1"/>
      <c r="C27" s="6"/>
      <c r="D27" s="6"/>
      <c r="E27" s="6"/>
    </row>
    <row r="28" spans="2:6" ht="15.75" thickBot="1" x14ac:dyDescent="0.3">
      <c r="B28" s="14" t="s">
        <v>130</v>
      </c>
      <c r="C28" s="15"/>
      <c r="D28" s="16"/>
      <c r="E28" s="17">
        <f>+E18+E26</f>
        <v>22900.62</v>
      </c>
    </row>
    <row r="30" spans="2:6" x14ac:dyDescent="0.25">
      <c r="B30" s="1" t="s">
        <v>131</v>
      </c>
      <c r="C30" s="6"/>
      <c r="D30" s="6"/>
      <c r="E30" s="6"/>
    </row>
    <row r="31" spans="2:6" x14ac:dyDescent="0.25">
      <c r="B31" t="s">
        <v>132</v>
      </c>
      <c r="C31" s="6"/>
      <c r="D31" s="6"/>
      <c r="E31" s="6"/>
    </row>
    <row r="32" spans="2:6" x14ac:dyDescent="0.25">
      <c r="B32" t="s">
        <v>133</v>
      </c>
      <c r="C32" s="6"/>
      <c r="D32" s="12"/>
      <c r="E32" s="6"/>
    </row>
    <row r="33" spans="2:5" x14ac:dyDescent="0.25">
      <c r="B33" t="s">
        <v>134</v>
      </c>
      <c r="C33" s="6"/>
      <c r="D33" s="13"/>
      <c r="E33" s="6"/>
    </row>
    <row r="34" spans="2:5" x14ac:dyDescent="0.25">
      <c r="B34" s="1" t="s">
        <v>135</v>
      </c>
      <c r="C34" s="6"/>
      <c r="D34" s="6"/>
      <c r="E34" s="10">
        <f>SUM(D31:D33)</f>
        <v>0</v>
      </c>
    </row>
    <row r="35" spans="2:5" x14ac:dyDescent="0.25">
      <c r="C35" s="6"/>
      <c r="D35" s="6"/>
      <c r="E35" s="7"/>
    </row>
    <row r="36" spans="2:5" x14ac:dyDescent="0.25">
      <c r="B36" s="1" t="s">
        <v>136</v>
      </c>
      <c r="C36" s="6"/>
      <c r="D36" s="6"/>
      <c r="E36" s="6"/>
    </row>
    <row r="37" spans="2:5" x14ac:dyDescent="0.25">
      <c r="B37" t="s">
        <v>137</v>
      </c>
      <c r="C37" s="6"/>
      <c r="D37" s="12">
        <v>600</v>
      </c>
      <c r="E37" s="6"/>
    </row>
    <row r="38" spans="2:5" x14ac:dyDescent="0.25">
      <c r="B38" s="1" t="s">
        <v>138</v>
      </c>
      <c r="C38" s="6"/>
      <c r="D38" s="8">
        <v>19985.23</v>
      </c>
      <c r="E38" s="6"/>
    </row>
    <row r="39" spans="2:5" x14ac:dyDescent="0.25">
      <c r="B39" s="1" t="s">
        <v>139</v>
      </c>
      <c r="C39" s="6"/>
      <c r="D39" s="6">
        <v>-6506.81</v>
      </c>
      <c r="E39" s="6"/>
    </row>
    <row r="40" spans="2:5" x14ac:dyDescent="0.25">
      <c r="B40" s="1" t="s">
        <v>140</v>
      </c>
      <c r="D40" s="12">
        <f>3623.87+3072.28</f>
        <v>6696.15</v>
      </c>
    </row>
    <row r="41" spans="2:5" x14ac:dyDescent="0.25">
      <c r="B41" t="s">
        <v>141</v>
      </c>
      <c r="C41" s="6"/>
      <c r="D41" s="13">
        <f>+RESULTADOS!D33</f>
        <v>2126.054761904762</v>
      </c>
      <c r="E41" s="6"/>
    </row>
    <row r="42" spans="2:5" x14ac:dyDescent="0.25">
      <c r="B42" s="1" t="s">
        <v>142</v>
      </c>
      <c r="C42" s="18"/>
      <c r="D42" s="10"/>
      <c r="E42" s="10">
        <f>SUM(D37:D41)</f>
        <v>22900.624761904761</v>
      </c>
    </row>
    <row r="43" spans="2:5" ht="15.75" thickBot="1" x14ac:dyDescent="0.3">
      <c r="C43" s="6"/>
      <c r="D43" s="6"/>
      <c r="E43" s="6"/>
    </row>
    <row r="44" spans="2:5" ht="15.75" thickBot="1" x14ac:dyDescent="0.3">
      <c r="B44" s="14" t="s">
        <v>143</v>
      </c>
      <c r="C44" s="15"/>
      <c r="D44" s="16"/>
      <c r="E44" s="17">
        <f>+E34+E42</f>
        <v>22900.624761904761</v>
      </c>
    </row>
    <row r="45" spans="2:5" x14ac:dyDescent="0.25">
      <c r="B45" s="1"/>
      <c r="C45" s="18"/>
      <c r="D45" s="10"/>
      <c r="E45" s="10">
        <f>+E44-E28</f>
        <v>4.7619047618354671E-3</v>
      </c>
    </row>
    <row r="46" spans="2:5" x14ac:dyDescent="0.25">
      <c r="C46" s="6"/>
      <c r="D46" s="6"/>
      <c r="E46" s="7"/>
    </row>
    <row r="47" spans="2:5" x14ac:dyDescent="0.25">
      <c r="C47" s="6"/>
      <c r="D47" s="6"/>
      <c r="E47" s="7"/>
    </row>
    <row r="48" spans="2:5" x14ac:dyDescent="0.25">
      <c r="B48" s="19"/>
      <c r="D48" s="19"/>
      <c r="E48" s="19"/>
    </row>
    <row r="49" spans="2:4" x14ac:dyDescent="0.25">
      <c r="B49" t="s">
        <v>144</v>
      </c>
      <c r="D49" t="s">
        <v>145</v>
      </c>
    </row>
    <row r="50" spans="2:4" x14ac:dyDescent="0.25">
      <c r="B50" t="s">
        <v>146</v>
      </c>
      <c r="D50" t="s">
        <v>147</v>
      </c>
    </row>
  </sheetData>
  <mergeCells count="3">
    <mergeCell ref="B1:E1"/>
    <mergeCell ref="B3:E3"/>
    <mergeCell ref="B5:E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63909-A8E9-46AC-9A88-3F474CBFA088}">
  <dimension ref="A1:F36"/>
  <sheetViews>
    <sheetView tabSelected="1" topLeftCell="A20" workbookViewId="0">
      <selection activeCell="D23" sqref="D23"/>
    </sheetView>
  </sheetViews>
  <sheetFormatPr baseColWidth="10" defaultRowHeight="15" x14ac:dyDescent="0.25"/>
  <cols>
    <col min="1" max="1" width="26.42578125" customWidth="1"/>
    <col min="2" max="2" width="7.42578125" customWidth="1"/>
  </cols>
  <sheetData>
    <row r="1" spans="1:4" ht="15.75" x14ac:dyDescent="0.25">
      <c r="A1" s="66" t="s">
        <v>115</v>
      </c>
      <c r="B1" s="66"/>
      <c r="C1" s="66"/>
      <c r="D1" s="66"/>
    </row>
    <row r="3" spans="1:4" ht="15.75" x14ac:dyDescent="0.25">
      <c r="A3" s="66" t="s">
        <v>149</v>
      </c>
      <c r="B3" s="66"/>
      <c r="C3" s="66"/>
      <c r="D3" s="66"/>
    </row>
    <row r="4" spans="1:4" x14ac:dyDescent="0.25">
      <c r="A4" s="5"/>
      <c r="B4" s="5"/>
      <c r="C4" s="5"/>
      <c r="D4" s="5"/>
    </row>
    <row r="5" spans="1:4" ht="15.75" x14ac:dyDescent="0.25">
      <c r="A5" s="66" t="s">
        <v>148</v>
      </c>
      <c r="B5" s="66"/>
      <c r="C5" s="66"/>
      <c r="D5" s="66"/>
    </row>
    <row r="7" spans="1:4" x14ac:dyDescent="0.25">
      <c r="A7" s="1" t="s">
        <v>150</v>
      </c>
      <c r="B7" s="1"/>
    </row>
    <row r="8" spans="1:4" x14ac:dyDescent="0.25">
      <c r="A8" s="1" t="s">
        <v>151</v>
      </c>
      <c r="B8" s="1"/>
    </row>
    <row r="9" spans="1:4" x14ac:dyDescent="0.25">
      <c r="A9" t="s">
        <v>152</v>
      </c>
      <c r="C9" s="20">
        <f>+VENTAS!B26</f>
        <v>8848.99</v>
      </c>
    </row>
    <row r="10" spans="1:4" x14ac:dyDescent="0.25">
      <c r="A10" s="1" t="s">
        <v>153</v>
      </c>
      <c r="B10" s="1"/>
      <c r="C10" s="1"/>
      <c r="D10" s="21">
        <f>SUM(C9:C9)</f>
        <v>8848.99</v>
      </c>
    </row>
    <row r="12" spans="1:4" x14ac:dyDescent="0.25">
      <c r="A12" s="1" t="s">
        <v>154</v>
      </c>
    </row>
    <row r="13" spans="1:4" x14ac:dyDescent="0.25">
      <c r="A13" s="1" t="s">
        <v>155</v>
      </c>
      <c r="D13" s="22">
        <f>SUM(C14:C16)</f>
        <v>2136.2511904761905</v>
      </c>
    </row>
    <row r="14" spans="1:4" x14ac:dyDescent="0.25">
      <c r="A14" t="s">
        <v>16</v>
      </c>
      <c r="B14" s="1"/>
      <c r="C14" s="20">
        <f>+TOTALES!D5</f>
        <v>1405.547619047619</v>
      </c>
    </row>
    <row r="15" spans="1:4" x14ac:dyDescent="0.25">
      <c r="A15" t="s">
        <v>13</v>
      </c>
      <c r="B15" s="1"/>
      <c r="C15" s="23">
        <f>+TOTALES!D3</f>
        <v>319.18035714285713</v>
      </c>
    </row>
    <row r="16" spans="1:4" x14ac:dyDescent="0.25">
      <c r="A16" t="s">
        <v>23</v>
      </c>
      <c r="C16" s="12">
        <f>+TOTALES!D4</f>
        <v>411.52321428571423</v>
      </c>
      <c r="D16" s="24"/>
    </row>
    <row r="17" spans="1:6" x14ac:dyDescent="0.25">
      <c r="C17" s="12"/>
      <c r="D17" s="24"/>
    </row>
    <row r="18" spans="1:6" x14ac:dyDescent="0.25">
      <c r="A18" s="1" t="s">
        <v>156</v>
      </c>
      <c r="D18" s="22">
        <f>SUM(C19:C22)</f>
        <v>4586.6840476190473</v>
      </c>
    </row>
    <row r="19" spans="1:6" x14ac:dyDescent="0.25">
      <c r="A19" t="s">
        <v>7</v>
      </c>
      <c r="C19" s="12">
        <f>+TOTALES!D6</f>
        <v>1150.0820238095234</v>
      </c>
    </row>
    <row r="20" spans="1:6" x14ac:dyDescent="0.25">
      <c r="A20" t="s">
        <v>59</v>
      </c>
      <c r="C20">
        <f>+TOTALES!D8+TOTALES!D7</f>
        <v>33.746666666666663</v>
      </c>
      <c r="D20" s="24"/>
    </row>
    <row r="21" spans="1:6" x14ac:dyDescent="0.25">
      <c r="A21" s="26" t="s">
        <v>20</v>
      </c>
      <c r="C21" s="24">
        <f>+TOTALES!D2</f>
        <v>1.6553571428571425</v>
      </c>
    </row>
    <row r="22" spans="1:6" x14ac:dyDescent="0.25">
      <c r="A22" t="s">
        <v>157</v>
      </c>
      <c r="C22" s="63">
        <v>3401.2</v>
      </c>
    </row>
    <row r="23" spans="1:6" x14ac:dyDescent="0.25">
      <c r="D23" s="24"/>
    </row>
    <row r="24" spans="1:6" x14ac:dyDescent="0.25">
      <c r="A24" s="1" t="s">
        <v>158</v>
      </c>
      <c r="B24" s="1"/>
      <c r="C24" s="1"/>
      <c r="D24" s="25">
        <f>+D18</f>
        <v>4586.6840476190473</v>
      </c>
    </row>
    <row r="26" spans="1:6" x14ac:dyDescent="0.25">
      <c r="A26" s="27" t="s">
        <v>159</v>
      </c>
      <c r="C26" s="8"/>
      <c r="D26" s="22">
        <f>+D13+D18</f>
        <v>6722.9352380952378</v>
      </c>
    </row>
    <row r="27" spans="1:6" x14ac:dyDescent="0.25">
      <c r="A27" s="28"/>
      <c r="C27" s="8"/>
    </row>
    <row r="28" spans="1:6" ht="15.75" thickBot="1" x14ac:dyDescent="0.3">
      <c r="B28" s="29"/>
      <c r="C28" s="8"/>
    </row>
    <row r="29" spans="1:6" ht="15.75" thickBot="1" x14ac:dyDescent="0.3">
      <c r="A29" s="14" t="s">
        <v>160</v>
      </c>
      <c r="B29" s="30"/>
      <c r="C29" s="31"/>
      <c r="D29" s="32">
        <f>+D10-D26</f>
        <v>2126.054761904762</v>
      </c>
      <c r="E29">
        <v>2645.28</v>
      </c>
      <c r="F29" s="8">
        <f>+D29-E29</f>
        <v>-519.22523809523818</v>
      </c>
    </row>
    <row r="30" spans="1:6" x14ac:dyDescent="0.25">
      <c r="B30" s="33"/>
      <c r="C30" s="1"/>
      <c r="D30" s="8"/>
    </row>
    <row r="31" spans="1:6" x14ac:dyDescent="0.25">
      <c r="A31" s="1" t="s">
        <v>161</v>
      </c>
      <c r="D31" s="24"/>
    </row>
    <row r="32" spans="1:6" ht="15.75" thickBot="1" x14ac:dyDescent="0.3">
      <c r="B32" s="29"/>
      <c r="C32" s="8"/>
    </row>
    <row r="33" spans="1:4" ht="15.75" thickBot="1" x14ac:dyDescent="0.3">
      <c r="A33" s="14" t="s">
        <v>162</v>
      </c>
      <c r="B33" s="34"/>
      <c r="C33" s="34"/>
      <c r="D33" s="35">
        <f>+D29-D31</f>
        <v>2126.054761904762</v>
      </c>
    </row>
    <row r="34" spans="1:4" x14ac:dyDescent="0.25">
      <c r="A34" s="1"/>
      <c r="D34" s="8"/>
    </row>
    <row r="35" spans="1:4" x14ac:dyDescent="0.25">
      <c r="A35" s="1"/>
      <c r="D35" s="8"/>
    </row>
    <row r="36" spans="1:4" x14ac:dyDescent="0.25">
      <c r="A36" s="1"/>
      <c r="D36" s="8"/>
    </row>
  </sheetData>
  <mergeCells count="3">
    <mergeCell ref="A1:D1"/>
    <mergeCell ref="A3:D3"/>
    <mergeCell ref="A5:D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BB89C-5A29-4872-9FB7-244E23448D51}">
  <dimension ref="A2:H80"/>
  <sheetViews>
    <sheetView workbookViewId="0">
      <selection activeCell="D17" sqref="D17"/>
    </sheetView>
  </sheetViews>
  <sheetFormatPr baseColWidth="10" defaultRowHeight="15" x14ac:dyDescent="0.25"/>
  <cols>
    <col min="1" max="1" width="35.28515625" customWidth="1"/>
    <col min="7" max="7" width="25.140625" customWidth="1"/>
  </cols>
  <sheetData>
    <row r="2" spans="1:8" x14ac:dyDescent="0.25">
      <c r="A2" s="37" t="s">
        <v>171</v>
      </c>
      <c r="B2" s="37">
        <v>2021</v>
      </c>
      <c r="C2" s="37">
        <v>2021</v>
      </c>
      <c r="D2" s="37" t="s">
        <v>172</v>
      </c>
    </row>
    <row r="3" spans="1:8" x14ac:dyDescent="0.25">
      <c r="A3" s="37" t="s">
        <v>173</v>
      </c>
      <c r="B3" s="37"/>
      <c r="C3" s="37"/>
      <c r="D3" s="37"/>
    </row>
    <row r="4" spans="1:8" x14ac:dyDescent="0.25">
      <c r="A4" s="37" t="s">
        <v>174</v>
      </c>
      <c r="B4" s="37"/>
      <c r="C4" s="37"/>
      <c r="D4" s="37"/>
      <c r="G4" t="s">
        <v>175</v>
      </c>
    </row>
    <row r="5" spans="1:8" x14ac:dyDescent="0.25">
      <c r="A5" s="37" t="s">
        <v>176</v>
      </c>
      <c r="B5" s="37"/>
      <c r="C5" s="37"/>
      <c r="D5" s="37"/>
      <c r="G5" s="1" t="s">
        <v>175</v>
      </c>
    </row>
    <row r="6" spans="1:8" x14ac:dyDescent="0.25">
      <c r="A6" s="37" t="s">
        <v>177</v>
      </c>
      <c r="B6" s="38">
        <v>608.22</v>
      </c>
      <c r="C6" s="38">
        <f>+'BALANCE GENERAL'!D9</f>
        <v>77.760000000000005</v>
      </c>
      <c r="D6" s="39">
        <f>+C6-B6</f>
        <v>-530.46</v>
      </c>
      <c r="E6" t="s">
        <v>178</v>
      </c>
      <c r="G6" t="s">
        <v>179</v>
      </c>
      <c r="H6" s="8">
        <f>+B7</f>
        <v>3635</v>
      </c>
    </row>
    <row r="7" spans="1:8" x14ac:dyDescent="0.25">
      <c r="A7" s="37" t="s">
        <v>121</v>
      </c>
      <c r="B7" s="40">
        <v>3635</v>
      </c>
      <c r="C7" s="40">
        <f>+'BALANCE GENERAL'!D12</f>
        <v>2621.2600000000002</v>
      </c>
      <c r="D7" s="37">
        <f t="shared" ref="D7:D15" si="0">+C7-B7</f>
        <v>-1013.7399999999998</v>
      </c>
      <c r="E7" t="s">
        <v>178</v>
      </c>
      <c r="G7" t="s">
        <v>180</v>
      </c>
      <c r="H7">
        <f>+C39</f>
        <v>8848.99</v>
      </c>
    </row>
    <row r="8" spans="1:8" x14ac:dyDescent="0.25">
      <c r="A8" s="37" t="s">
        <v>181</v>
      </c>
      <c r="B8" s="13"/>
      <c r="C8" s="13">
        <f>+'BALANCE GENERAL'!E17</f>
        <v>35.93</v>
      </c>
      <c r="D8" s="37">
        <f t="shared" si="0"/>
        <v>35.93</v>
      </c>
      <c r="E8" t="s">
        <v>182</v>
      </c>
      <c r="G8" t="s">
        <v>183</v>
      </c>
      <c r="H8" s="8">
        <f>-C7</f>
        <v>-2621.2600000000002</v>
      </c>
    </row>
    <row r="9" spans="1:8" x14ac:dyDescent="0.25">
      <c r="A9" s="37" t="s">
        <v>184</v>
      </c>
      <c r="B9" s="37"/>
      <c r="C9" s="37"/>
      <c r="D9" s="37">
        <f t="shared" si="0"/>
        <v>0</v>
      </c>
      <c r="E9" t="s">
        <v>178</v>
      </c>
    </row>
    <row r="10" spans="1:8" x14ac:dyDescent="0.25">
      <c r="A10" s="37" t="s">
        <v>185</v>
      </c>
      <c r="B10" s="37">
        <v>29757.14</v>
      </c>
      <c r="C10" s="37">
        <f>+'BALANCE GENERAL'!D21+'BALANCE GENERAL'!D22+'BALANCE GENERAL'!D23</f>
        <v>36757.14</v>
      </c>
      <c r="D10" s="37">
        <f t="shared" si="0"/>
        <v>7000</v>
      </c>
      <c r="E10" t="s">
        <v>186</v>
      </c>
      <c r="H10" s="8">
        <f>SUM(H6:H8)</f>
        <v>9862.73</v>
      </c>
    </row>
    <row r="11" spans="1:8" x14ac:dyDescent="0.25">
      <c r="A11" s="37" t="s">
        <v>187</v>
      </c>
      <c r="B11" s="13">
        <v>-11369.77</v>
      </c>
      <c r="C11" s="13">
        <f>+'BALANCE GENERAL'!D25</f>
        <v>-14770.970000000001</v>
      </c>
      <c r="D11" s="41">
        <f>+C11-B11</f>
        <v>-3401.2000000000007</v>
      </c>
    </row>
    <row r="12" spans="1:8" x14ac:dyDescent="0.25">
      <c r="A12" s="37" t="s">
        <v>188</v>
      </c>
      <c r="B12" s="37">
        <v>-1820.5</v>
      </c>
      <c r="C12" s="37">
        <f>+[1]BALANCES!D19</f>
        <v>-1820.5</v>
      </c>
      <c r="D12" s="37">
        <f t="shared" si="0"/>
        <v>0</v>
      </c>
      <c r="G12" t="s">
        <v>189</v>
      </c>
    </row>
    <row r="13" spans="1:8" x14ac:dyDescent="0.25">
      <c r="A13" s="37" t="s">
        <v>190</v>
      </c>
      <c r="B13" s="37"/>
      <c r="C13" s="37"/>
      <c r="D13" s="37">
        <f t="shared" si="0"/>
        <v>0</v>
      </c>
      <c r="E13" t="s">
        <v>186</v>
      </c>
      <c r="G13" t="s">
        <v>191</v>
      </c>
      <c r="H13" s="24">
        <f>-C40</f>
        <v>-2136.2511904761905</v>
      </c>
    </row>
    <row r="14" spans="1:8" x14ac:dyDescent="0.25">
      <c r="A14" s="37" t="s">
        <v>192</v>
      </c>
      <c r="B14" s="42"/>
      <c r="C14" s="42"/>
      <c r="D14" s="37">
        <f t="shared" si="0"/>
        <v>0</v>
      </c>
      <c r="G14" t="s">
        <v>193</v>
      </c>
    </row>
    <row r="15" spans="1:8" x14ac:dyDescent="0.25">
      <c r="A15" s="37" t="s">
        <v>194</v>
      </c>
      <c r="B15" s="39">
        <v>20810.09</v>
      </c>
      <c r="C15" s="39">
        <f>SUM(C6:C13)</f>
        <v>22900.619999999995</v>
      </c>
      <c r="D15" s="39">
        <f t="shared" si="0"/>
        <v>2090.5299999999952</v>
      </c>
      <c r="G15" t="s">
        <v>195</v>
      </c>
      <c r="H15">
        <f>SUM(H13:H14)</f>
        <v>-2136.2511904761905</v>
      </c>
    </row>
    <row r="16" spans="1:8" x14ac:dyDescent="0.25">
      <c r="A16" s="37" t="s">
        <v>196</v>
      </c>
      <c r="B16" s="37"/>
      <c r="C16" s="37"/>
      <c r="D16" s="37"/>
      <c r="G16" t="s">
        <v>197</v>
      </c>
    </row>
    <row r="17" spans="1:8" x14ac:dyDescent="0.25">
      <c r="A17" s="37" t="s">
        <v>198</v>
      </c>
      <c r="B17" s="37"/>
      <c r="C17" s="37"/>
      <c r="D17" s="37"/>
      <c r="G17" t="s">
        <v>199</v>
      </c>
    </row>
    <row r="18" spans="1:8" x14ac:dyDescent="0.25">
      <c r="A18" s="37" t="s">
        <v>200</v>
      </c>
      <c r="B18" s="37"/>
      <c r="C18" s="37"/>
      <c r="D18" s="37">
        <f t="shared" ref="D18:D24" si="1">+C18-B18</f>
        <v>0</v>
      </c>
      <c r="E18" t="s">
        <v>178</v>
      </c>
      <c r="G18" t="s">
        <v>201</v>
      </c>
      <c r="H18" s="24">
        <f>-C45</f>
        <v>-1185.4840476190475</v>
      </c>
    </row>
    <row r="19" spans="1:8" x14ac:dyDescent="0.25">
      <c r="A19" s="37" t="s">
        <v>202</v>
      </c>
      <c r="B19" s="12">
        <v>0</v>
      </c>
      <c r="C19" s="12">
        <f>+[2]Hoja3!D35</f>
        <v>0</v>
      </c>
      <c r="D19" s="39">
        <f>+C19-B19</f>
        <v>0</v>
      </c>
      <c r="E19" t="s">
        <v>178</v>
      </c>
      <c r="G19" t="s">
        <v>203</v>
      </c>
      <c r="H19" s="24">
        <f>-D19</f>
        <v>0</v>
      </c>
    </row>
    <row r="20" spans="1:8" x14ac:dyDescent="0.25">
      <c r="A20" s="37" t="s">
        <v>204</v>
      </c>
      <c r="B20" s="39">
        <v>35.520000000000003</v>
      </c>
      <c r="C20" s="39"/>
      <c r="D20" s="37">
        <f t="shared" si="1"/>
        <v>-35.520000000000003</v>
      </c>
      <c r="E20" t="s">
        <v>178</v>
      </c>
      <c r="G20" t="s">
        <v>205</v>
      </c>
      <c r="H20" s="24"/>
    </row>
    <row r="21" spans="1:8" x14ac:dyDescent="0.25">
      <c r="A21" s="37" t="s">
        <v>206</v>
      </c>
      <c r="B21" s="37"/>
      <c r="C21" s="37"/>
      <c r="D21" s="37">
        <f t="shared" si="1"/>
        <v>0</v>
      </c>
      <c r="H21">
        <f>SUM(H15:H20)</f>
        <v>-3321.7352380952379</v>
      </c>
    </row>
    <row r="22" spans="1:8" x14ac:dyDescent="0.25">
      <c r="A22" s="37" t="s">
        <v>207</v>
      </c>
      <c r="B22" s="37"/>
      <c r="C22" s="37"/>
      <c r="D22" s="37">
        <f t="shared" si="1"/>
        <v>0</v>
      </c>
      <c r="E22" t="s">
        <v>182</v>
      </c>
    </row>
    <row r="23" spans="1:8" x14ac:dyDescent="0.25">
      <c r="A23" s="37" t="s">
        <v>208</v>
      </c>
      <c r="B23" s="37"/>
      <c r="C23" s="37"/>
      <c r="D23" s="37">
        <f t="shared" si="1"/>
        <v>0</v>
      </c>
      <c r="E23" t="s">
        <v>182</v>
      </c>
      <c r="G23" t="s">
        <v>209</v>
      </c>
    </row>
    <row r="24" spans="1:8" x14ac:dyDescent="0.25">
      <c r="A24" s="37" t="s">
        <v>210</v>
      </c>
      <c r="B24" s="37">
        <v>35.520000000000003</v>
      </c>
      <c r="C24" s="37">
        <f>SUM(C18:C23)</f>
        <v>0</v>
      </c>
      <c r="D24" s="37">
        <f t="shared" si="1"/>
        <v>-35.520000000000003</v>
      </c>
      <c r="G24" t="s">
        <v>211</v>
      </c>
    </row>
    <row r="25" spans="1:8" x14ac:dyDescent="0.25">
      <c r="A25" s="37" t="s">
        <v>136</v>
      </c>
      <c r="B25" s="37"/>
      <c r="C25" s="37"/>
      <c r="D25" s="37"/>
      <c r="G25" t="s">
        <v>212</v>
      </c>
      <c r="H25" s="44">
        <f>+H10</f>
        <v>9862.73</v>
      </c>
    </row>
    <row r="26" spans="1:8" x14ac:dyDescent="0.25">
      <c r="A26" s="37" t="s">
        <v>213</v>
      </c>
      <c r="B26" s="12">
        <v>600</v>
      </c>
      <c r="C26" s="12">
        <v>600</v>
      </c>
      <c r="D26" s="37">
        <f t="shared" ref="D26:D32" si="2">+C26-B26</f>
        <v>0</v>
      </c>
      <c r="G26" t="s">
        <v>214</v>
      </c>
    </row>
    <row r="27" spans="1:8" x14ac:dyDescent="0.25">
      <c r="A27" s="37" t="s">
        <v>215</v>
      </c>
      <c r="B27" s="8">
        <v>19985.23</v>
      </c>
      <c r="C27" s="8">
        <v>19985.23</v>
      </c>
      <c r="D27" s="37">
        <f t="shared" si="2"/>
        <v>0</v>
      </c>
      <c r="G27" t="s">
        <v>216</v>
      </c>
      <c r="H27" s="45">
        <f>H21</f>
        <v>-3321.7352380952379</v>
      </c>
    </row>
    <row r="28" spans="1:8" x14ac:dyDescent="0.25">
      <c r="A28" s="37" t="s">
        <v>217</v>
      </c>
      <c r="B28" s="12">
        <v>3623.8748399999981</v>
      </c>
      <c r="C28" s="12">
        <f>+'BALANCE GENERAL'!D40</f>
        <v>6696.15</v>
      </c>
      <c r="D28" s="37">
        <f t="shared" si="2"/>
        <v>3072.2751600000015</v>
      </c>
      <c r="E28" s="46"/>
      <c r="G28" t="s">
        <v>218</v>
      </c>
      <c r="H28" s="44">
        <f>-C46</f>
        <v>0</v>
      </c>
    </row>
    <row r="29" spans="1:8" x14ac:dyDescent="0.25">
      <c r="A29" s="37" t="s">
        <v>219</v>
      </c>
      <c r="B29" s="12">
        <v>-6506.81</v>
      </c>
      <c r="C29" s="12">
        <f>+[3]Hoja3!D35</f>
        <v>-6506.81</v>
      </c>
      <c r="D29" s="39">
        <f t="shared" si="2"/>
        <v>0</v>
      </c>
      <c r="G29" t="s">
        <v>220</v>
      </c>
      <c r="H29" s="44"/>
    </row>
    <row r="30" spans="1:8" x14ac:dyDescent="0.25">
      <c r="A30" s="37" t="s">
        <v>221</v>
      </c>
      <c r="B30" s="37"/>
      <c r="C30" s="37"/>
      <c r="D30" s="37">
        <f t="shared" si="2"/>
        <v>0</v>
      </c>
      <c r="G30" t="s">
        <v>204</v>
      </c>
      <c r="H30" s="47">
        <f>+D24</f>
        <v>-35.520000000000003</v>
      </c>
    </row>
    <row r="31" spans="1:8" ht="15.75" thickBot="1" x14ac:dyDescent="0.3">
      <c r="A31" s="48" t="s">
        <v>222</v>
      </c>
      <c r="B31">
        <v>3072.2767857142862</v>
      </c>
      <c r="C31">
        <f>+'BALANCE GENERAL'!D41</f>
        <v>2126.054761904762</v>
      </c>
      <c r="D31" s="37">
        <f t="shared" si="2"/>
        <v>-946.22202380952422</v>
      </c>
      <c r="E31">
        <v>2353.2097437142857</v>
      </c>
      <c r="G31" t="s">
        <v>205</v>
      </c>
      <c r="H31" s="45"/>
    </row>
    <row r="32" spans="1:8" ht="15.75" thickBot="1" x14ac:dyDescent="0.3">
      <c r="A32" s="37" t="s">
        <v>223</v>
      </c>
      <c r="B32" s="43">
        <v>20774.571625714281</v>
      </c>
      <c r="C32" s="43">
        <f>SUM(C26:C31)</f>
        <v>22900.624761904757</v>
      </c>
      <c r="D32" s="39">
        <f t="shared" si="2"/>
        <v>2126.0531361904759</v>
      </c>
      <c r="F32" s="46">
        <f>+C32-E32</f>
        <v>22900.624761904757</v>
      </c>
      <c r="G32" s="49" t="s">
        <v>211</v>
      </c>
      <c r="H32" s="24">
        <f>SUM(H24:H31)</f>
        <v>6505.4747619047612</v>
      </c>
    </row>
    <row r="33" spans="1:4" x14ac:dyDescent="0.25">
      <c r="A33" s="37" t="s">
        <v>224</v>
      </c>
      <c r="B33" s="39">
        <v>20810.091625714282</v>
      </c>
      <c r="C33" s="39">
        <f>+C24+C32</f>
        <v>22900.624761904757</v>
      </c>
      <c r="D33" s="37"/>
    </row>
    <row r="34" spans="1:4" x14ac:dyDescent="0.25">
      <c r="A34" t="s">
        <v>225</v>
      </c>
      <c r="B34" s="50"/>
    </row>
    <row r="35" spans="1:4" x14ac:dyDescent="0.25">
      <c r="A35" t="s">
        <v>173</v>
      </c>
      <c r="B35" s="50"/>
    </row>
    <row r="36" spans="1:4" x14ac:dyDescent="0.25">
      <c r="B36" s="50"/>
    </row>
    <row r="37" spans="1:4" x14ac:dyDescent="0.25">
      <c r="A37" s="37" t="s">
        <v>226</v>
      </c>
      <c r="B37" s="37">
        <v>2021</v>
      </c>
      <c r="C37" s="37">
        <v>2021</v>
      </c>
    </row>
    <row r="38" spans="1:4" x14ac:dyDescent="0.25">
      <c r="A38" s="37"/>
      <c r="B38" s="37"/>
      <c r="C38" s="37"/>
    </row>
    <row r="39" spans="1:4" x14ac:dyDescent="0.25">
      <c r="A39" s="37" t="s">
        <v>227</v>
      </c>
      <c r="B39" s="20">
        <v>7592.9000000000005</v>
      </c>
      <c r="C39" s="51">
        <f>+RESULTADOS!C9</f>
        <v>8848.99</v>
      </c>
    </row>
    <row r="40" spans="1:4" x14ac:dyDescent="0.25">
      <c r="A40" s="37" t="s">
        <v>228</v>
      </c>
      <c r="B40" s="39">
        <v>1875.03</v>
      </c>
      <c r="C40" s="52">
        <f>+RESULTADOS!D13</f>
        <v>2136.2511904761905</v>
      </c>
    </row>
    <row r="41" spans="1:4" x14ac:dyDescent="0.25">
      <c r="A41" s="37"/>
      <c r="B41" s="39">
        <v>5717.8700000000008</v>
      </c>
      <c r="C41" s="39">
        <f>+C39-C40</f>
        <v>6712.7388095238093</v>
      </c>
    </row>
    <row r="42" spans="1:4" x14ac:dyDescent="0.25">
      <c r="A42" s="37" t="s">
        <v>229</v>
      </c>
      <c r="B42" s="37">
        <v>350</v>
      </c>
      <c r="C42" s="39">
        <f>+RESULTADOS!C22</f>
        <v>3401.2</v>
      </c>
    </row>
    <row r="43" spans="1:4" x14ac:dyDescent="0.25">
      <c r="A43" s="37" t="s">
        <v>230</v>
      </c>
      <c r="B43" s="37"/>
      <c r="C43" s="37"/>
    </row>
    <row r="44" spans="1:4" x14ac:dyDescent="0.25">
      <c r="A44" s="37" t="s">
        <v>231</v>
      </c>
      <c r="B44" s="39">
        <v>5367.8700000000008</v>
      </c>
      <c r="C44" s="39">
        <f>+C41-C42-C43</f>
        <v>3311.5388095238095</v>
      </c>
    </row>
    <row r="45" spans="1:4" x14ac:dyDescent="0.25">
      <c r="A45" s="37" t="s">
        <v>232</v>
      </c>
      <c r="B45" s="39">
        <v>2295.5932142857141</v>
      </c>
      <c r="C45" s="52">
        <f>+RESULTADOS!D18-RESULTADOS!C22</f>
        <v>1185.4840476190475</v>
      </c>
    </row>
    <row r="46" spans="1:4" x14ac:dyDescent="0.25">
      <c r="A46" s="37" t="s">
        <v>233</v>
      </c>
      <c r="B46" s="37"/>
      <c r="C46" s="37"/>
    </row>
    <row r="47" spans="1:4" x14ac:dyDescent="0.25">
      <c r="A47" s="37" t="s">
        <v>234</v>
      </c>
      <c r="B47" s="37"/>
      <c r="C47" s="37"/>
    </row>
    <row r="48" spans="1:4" x14ac:dyDescent="0.25">
      <c r="A48" s="37"/>
      <c r="B48" s="37"/>
      <c r="C48" s="37"/>
    </row>
    <row r="49" spans="1:3" x14ac:dyDescent="0.25">
      <c r="A49" s="37" t="s">
        <v>235</v>
      </c>
      <c r="B49" s="39">
        <v>3072.2767857142867</v>
      </c>
      <c r="C49" s="39">
        <f>+C44-C45</f>
        <v>2126.054761904762</v>
      </c>
    </row>
    <row r="50" spans="1:3" x14ac:dyDescent="0.25">
      <c r="A50" s="37" t="s">
        <v>236</v>
      </c>
      <c r="B50" s="39"/>
      <c r="C50" s="39"/>
    </row>
    <row r="51" spans="1:3" x14ac:dyDescent="0.25">
      <c r="A51" s="37" t="s">
        <v>237</v>
      </c>
      <c r="B51" s="39">
        <v>3072.2767857142867</v>
      </c>
      <c r="C51" s="39">
        <f>+C49-C50</f>
        <v>2126.054761904762</v>
      </c>
    </row>
    <row r="52" spans="1:3" x14ac:dyDescent="0.25">
      <c r="A52" s="37" t="s">
        <v>238</v>
      </c>
      <c r="B52" s="37"/>
      <c r="C52" s="37"/>
    </row>
    <row r="53" spans="1:3" x14ac:dyDescent="0.25">
      <c r="A53" t="s">
        <v>239</v>
      </c>
    </row>
    <row r="54" spans="1:3" x14ac:dyDescent="0.25">
      <c r="A54" t="s">
        <v>240</v>
      </c>
    </row>
    <row r="55" spans="1:3" x14ac:dyDescent="0.25">
      <c r="A55" t="s">
        <v>241</v>
      </c>
      <c r="B55" s="53">
        <f>+C51</f>
        <v>2126.054761904762</v>
      </c>
    </row>
    <row r="56" spans="1:3" x14ac:dyDescent="0.25">
      <c r="A56" t="s">
        <v>242</v>
      </c>
      <c r="B56" s="54">
        <f>+C42</f>
        <v>3401.2</v>
      </c>
    </row>
    <row r="57" spans="1:3" x14ac:dyDescent="0.25">
      <c r="A57" t="s">
        <v>243</v>
      </c>
      <c r="B57" s="54"/>
    </row>
    <row r="58" spans="1:3" x14ac:dyDescent="0.25">
      <c r="A58" t="s">
        <v>244</v>
      </c>
      <c r="B58" s="55">
        <f>+B55+B56+B57</f>
        <v>5527.2547619047618</v>
      </c>
    </row>
    <row r="59" spans="1:3" x14ac:dyDescent="0.25">
      <c r="A59" s="56" t="s">
        <v>121</v>
      </c>
      <c r="B59" s="57">
        <f>-D7</f>
        <v>1013.7399999999998</v>
      </c>
    </row>
    <row r="60" spans="1:3" x14ac:dyDescent="0.25">
      <c r="A60" t="s">
        <v>245</v>
      </c>
      <c r="B60" s="57"/>
    </row>
    <row r="61" spans="1:3" x14ac:dyDescent="0.25">
      <c r="A61" s="56" t="s">
        <v>200</v>
      </c>
      <c r="B61" s="57">
        <f>+D18</f>
        <v>0</v>
      </c>
    </row>
    <row r="62" spans="1:3" x14ac:dyDescent="0.25">
      <c r="A62" t="s">
        <v>246</v>
      </c>
      <c r="B62" s="57">
        <f>+D24</f>
        <v>-35.520000000000003</v>
      </c>
    </row>
    <row r="63" spans="1:3" x14ac:dyDescent="0.25">
      <c r="A63" s="58" t="s">
        <v>247</v>
      </c>
      <c r="B63" s="57"/>
    </row>
    <row r="64" spans="1:3" ht="15.75" thickBot="1" x14ac:dyDescent="0.3">
      <c r="A64" s="58" t="s">
        <v>248</v>
      </c>
      <c r="B64" s="57"/>
    </row>
    <row r="65" spans="1:4" ht="15.75" thickBot="1" x14ac:dyDescent="0.3">
      <c r="A65" s="59" t="s">
        <v>249</v>
      </c>
      <c r="B65" s="60">
        <f>SUM(B58:B64)</f>
        <v>6505.4747619047612</v>
      </c>
      <c r="C65" s="24">
        <f>+H32</f>
        <v>6505.4747619047612</v>
      </c>
      <c r="D65" s="55">
        <f>+B65-C65</f>
        <v>0</v>
      </c>
    </row>
    <row r="68" spans="1:4" x14ac:dyDescent="0.25">
      <c r="A68" s="58" t="s">
        <v>250</v>
      </c>
    </row>
    <row r="69" spans="1:4" x14ac:dyDescent="0.25">
      <c r="A69" t="s">
        <v>185</v>
      </c>
      <c r="B69" s="57">
        <f>-D10</f>
        <v>-7000</v>
      </c>
    </row>
    <row r="70" spans="1:4" x14ac:dyDescent="0.25">
      <c r="A70" t="s">
        <v>190</v>
      </c>
      <c r="B70" s="57">
        <f>-D13</f>
        <v>0</v>
      </c>
    </row>
    <row r="71" spans="1:4" ht="15.75" thickBot="1" x14ac:dyDescent="0.3">
      <c r="B71" s="57"/>
    </row>
    <row r="72" spans="1:4" ht="15.75" thickBot="1" x14ac:dyDescent="0.3">
      <c r="A72" s="49" t="s">
        <v>251</v>
      </c>
      <c r="B72" s="61">
        <f>SUM(B69:B71)</f>
        <v>-7000</v>
      </c>
    </row>
    <row r="74" spans="1:4" x14ac:dyDescent="0.25">
      <c r="A74" t="s">
        <v>252</v>
      </c>
    </row>
    <row r="75" spans="1:4" x14ac:dyDescent="0.25">
      <c r="A75" t="s">
        <v>207</v>
      </c>
      <c r="B75" s="57">
        <v>-35.93</v>
      </c>
    </row>
    <row r="76" spans="1:4" x14ac:dyDescent="0.25">
      <c r="A76" t="s">
        <v>253</v>
      </c>
      <c r="B76" s="57">
        <f>-D8</f>
        <v>-35.93</v>
      </c>
    </row>
    <row r="77" spans="1:4" x14ac:dyDescent="0.25">
      <c r="B77" s="57"/>
    </row>
    <row r="78" spans="1:4" ht="15.75" thickBot="1" x14ac:dyDescent="0.3">
      <c r="B78" s="55"/>
    </row>
    <row r="79" spans="1:4" ht="15.75" thickBot="1" x14ac:dyDescent="0.3">
      <c r="A79" s="49" t="s">
        <v>254</v>
      </c>
      <c r="B79" s="61">
        <f>SUM(B75:B78)</f>
        <v>-71.86</v>
      </c>
    </row>
    <row r="80" spans="1:4" ht="15.75" thickBot="1" x14ac:dyDescent="0.3">
      <c r="A80" s="49" t="s">
        <v>255</v>
      </c>
      <c r="B80" s="62">
        <f>+B65+B72+B79</f>
        <v>-566.38523809523883</v>
      </c>
      <c r="C80" s="24">
        <f>+D6</f>
        <v>-530.46</v>
      </c>
      <c r="D80" s="57">
        <f>+C80-B80</f>
        <v>35.925238095238797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Hoja3</vt:lpstr>
      <vt:lpstr>Hoja1</vt:lpstr>
      <vt:lpstr>VENTAS</vt:lpstr>
      <vt:lpstr>TOTALES</vt:lpstr>
      <vt:lpstr>BALANCE GENERAL</vt:lpstr>
      <vt:lpstr>RESULTADOS</vt:lpstr>
      <vt:lpstr>FE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Hogar</dc:creator>
  <cp:lastModifiedBy>Hogar</cp:lastModifiedBy>
  <dcterms:created xsi:type="dcterms:W3CDTF">2023-04-04T22:13:46Z</dcterms:created>
  <dcterms:modified xsi:type="dcterms:W3CDTF">2023-05-28T17:23:11Z</dcterms:modified>
</cp:coreProperties>
</file>